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TG\Downloads\"/>
    </mc:Choice>
  </mc:AlternateContent>
  <xr:revisionPtr revIDLastSave="0" documentId="10_ncr:100000_{EDA08C12-D52A-4617-A2B1-443F1DB10124}" xr6:coauthVersionLast="31" xr6:coauthVersionMax="37" xr10:uidLastSave="{00000000-0000-0000-0000-000000000000}"/>
  <bookViews>
    <workbookView xWindow="0" yWindow="0" windowWidth="28800" windowHeight="18000" xr2:uid="{00000000-000D-0000-FFFF-FFFF00000000}"/>
  </bookViews>
  <sheets>
    <sheet name="SampleCalculations" sheetId="9" r:id="rId1"/>
    <sheet name="Condensed" sheetId="10" r:id="rId2"/>
    <sheet name="Prices" sheetId="11" r:id="rId3"/>
  </sheets>
  <definedNames>
    <definedName name="Condensed">Condensed!$A$2:$G$43</definedName>
    <definedName name="Prices">Prices!$1:$1048576</definedName>
    <definedName name="_xlnm.Print_Area" localSheetId="0">SampleCalculations!$A$1:$R$63</definedName>
  </definedNames>
  <calcPr calcId="179017" concurrentCalc="0"/>
</workbook>
</file>

<file path=xl/calcChain.xml><?xml version="1.0" encoding="utf-8"?>
<calcChain xmlns="http://schemas.openxmlformats.org/spreadsheetml/2006/main">
  <c r="B39" i="9" l="1"/>
  <c r="P47" i="9"/>
  <c r="L47" i="9"/>
  <c r="D47" i="9"/>
  <c r="H47" i="9"/>
  <c r="F17" i="9"/>
  <c r="D5" i="9"/>
  <c r="A4" i="9"/>
  <c r="A5" i="9"/>
  <c r="A6" i="9"/>
  <c r="A7" i="9"/>
  <c r="A8" i="9"/>
  <c r="A9" i="9"/>
  <c r="A10" i="9"/>
  <c r="A11" i="9"/>
  <c r="A12" i="9"/>
  <c r="A13" i="9"/>
  <c r="A14" i="9"/>
  <c r="A15" i="9"/>
  <c r="A16" i="9"/>
  <c r="A17" i="9"/>
  <c r="A18" i="9"/>
  <c r="A19" i="9"/>
  <c r="A20" i="9"/>
  <c r="A21" i="9"/>
  <c r="A22" i="9"/>
  <c r="A23" i="9"/>
  <c r="A24" i="9"/>
  <c r="A25" i="9"/>
  <c r="A26" i="9"/>
  <c r="A27" i="9"/>
  <c r="A28" i="9"/>
  <c r="A29" i="9"/>
  <c r="A30" i="9"/>
  <c r="A31" i="9"/>
  <c r="A32" i="9"/>
  <c r="A33" i="9"/>
  <c r="A34" i="9"/>
  <c r="A35" i="9"/>
  <c r="A36" i="9"/>
  <c r="A37" i="9"/>
  <c r="A38" i="9"/>
  <c r="A39" i="9"/>
  <c r="A40" i="9"/>
  <c r="A41" i="9"/>
  <c r="A42" i="9"/>
  <c r="A43" i="9"/>
  <c r="A44" i="9"/>
  <c r="A45" i="9"/>
  <c r="A46" i="9"/>
  <c r="A47" i="9"/>
  <c r="A48" i="9"/>
  <c r="A49" i="9"/>
  <c r="A50" i="9"/>
  <c r="A51" i="9"/>
  <c r="A52" i="9"/>
  <c r="A53" i="9"/>
  <c r="C35" i="9"/>
  <c r="C41" i="9"/>
  <c r="C36" i="9"/>
  <c r="J12" i="9"/>
  <c r="N12" i="9"/>
  <c r="R47" i="9"/>
  <c r="R48" i="9"/>
  <c r="F47" i="9"/>
  <c r="F48" i="9"/>
  <c r="N47" i="9"/>
  <c r="N48" i="9"/>
  <c r="P41" i="9"/>
  <c r="R13" i="9"/>
  <c r="B3" i="10"/>
  <c r="A4" i="10"/>
  <c r="B4" i="10"/>
  <c r="A5" i="10"/>
  <c r="B5" i="10"/>
  <c r="A6" i="10"/>
  <c r="B6" i="10"/>
  <c r="A7" i="10"/>
  <c r="B7" i="10"/>
  <c r="A8" i="10"/>
  <c r="B8" i="10"/>
  <c r="A9" i="10"/>
  <c r="B9" i="10"/>
  <c r="A10" i="10"/>
  <c r="B10" i="10"/>
  <c r="A11" i="10"/>
  <c r="B11" i="10"/>
  <c r="A12" i="10"/>
  <c r="B12" i="10"/>
  <c r="A13" i="10"/>
  <c r="B13" i="10"/>
  <c r="A14" i="10"/>
  <c r="B14" i="10"/>
  <c r="A15" i="10"/>
  <c r="B15" i="10"/>
  <c r="A16" i="10"/>
  <c r="B16" i="10"/>
  <c r="A17" i="10"/>
  <c r="B17" i="10"/>
  <c r="A18" i="10"/>
  <c r="B18" i="10"/>
  <c r="A19" i="10"/>
  <c r="B19" i="10"/>
  <c r="A20" i="10"/>
  <c r="B20" i="10"/>
  <c r="A21" i="10"/>
  <c r="B21" i="10"/>
  <c r="A22" i="10"/>
  <c r="G16" i="10"/>
  <c r="D28" i="9"/>
  <c r="P28" i="9"/>
  <c r="J41" i="9"/>
  <c r="D41" i="9"/>
  <c r="L41" i="9"/>
  <c r="N41" i="9"/>
  <c r="H41" i="9"/>
  <c r="R29" i="9"/>
  <c r="R28" i="9"/>
  <c r="N29" i="9"/>
  <c r="N28" i="9"/>
  <c r="J29" i="9"/>
  <c r="J28" i="9"/>
  <c r="G43" i="10"/>
  <c r="G42" i="10"/>
  <c r="G41" i="10"/>
  <c r="G40" i="10"/>
  <c r="G39" i="10"/>
  <c r="G38" i="10"/>
  <c r="G37" i="10"/>
  <c r="G36" i="10"/>
  <c r="G35" i="10"/>
  <c r="G34" i="10"/>
  <c r="G33" i="10"/>
  <c r="G32" i="10"/>
  <c r="G31" i="10"/>
  <c r="G30" i="10"/>
  <c r="G29" i="10"/>
  <c r="G28" i="10"/>
  <c r="G27" i="10"/>
  <c r="G26" i="10"/>
  <c r="G25" i="10"/>
  <c r="G24" i="10"/>
  <c r="G23" i="10"/>
  <c r="G22" i="10"/>
  <c r="G21" i="10"/>
  <c r="G20" i="10"/>
  <c r="G19" i="10"/>
  <c r="G18" i="10"/>
  <c r="G17" i="10"/>
  <c r="G15" i="10"/>
  <c r="G14" i="10"/>
  <c r="G13" i="10"/>
  <c r="G12" i="10"/>
  <c r="G11" i="10"/>
  <c r="G10" i="10"/>
  <c r="G9" i="10"/>
  <c r="G8" i="10"/>
  <c r="G7" i="10"/>
  <c r="G6" i="10"/>
  <c r="G5" i="10"/>
  <c r="G4" i="10"/>
  <c r="G3" i="10"/>
  <c r="B22" i="10"/>
  <c r="N13" i="9"/>
  <c r="N14" i="9"/>
  <c r="J13" i="9"/>
  <c r="J14" i="9"/>
  <c r="P17" i="9"/>
  <c r="L17" i="9"/>
  <c r="H17" i="9"/>
  <c r="N17" i="9"/>
  <c r="F13" i="9"/>
  <c r="R17" i="9"/>
  <c r="J17" i="9"/>
  <c r="A23" i="10"/>
  <c r="B23" i="10"/>
  <c r="A24" i="10"/>
  <c r="B24" i="10"/>
  <c r="A25" i="10"/>
  <c r="B25" i="10"/>
  <c r="A26" i="10"/>
  <c r="B26" i="10"/>
  <c r="A27" i="10"/>
  <c r="B27" i="10"/>
  <c r="A28" i="10"/>
  <c r="B28" i="10"/>
  <c r="A29" i="10"/>
  <c r="B29" i="10"/>
  <c r="A30" i="10"/>
  <c r="B30" i="10"/>
  <c r="A31" i="10"/>
  <c r="B31" i="10"/>
  <c r="A32" i="10"/>
  <c r="B32" i="10"/>
  <c r="A33" i="10"/>
  <c r="B33" i="10"/>
  <c r="A34" i="10"/>
  <c r="B34" i="10"/>
  <c r="A35" i="10"/>
  <c r="B35" i="10"/>
  <c r="A36" i="10"/>
  <c r="B36" i="10"/>
  <c r="A37" i="10"/>
  <c r="B37" i="10"/>
  <c r="A38" i="10"/>
  <c r="B38" i="10"/>
  <c r="A39" i="10"/>
  <c r="B39" i="10"/>
  <c r="A40" i="10"/>
  <c r="B40" i="10"/>
  <c r="A41" i="10"/>
  <c r="B41" i="10"/>
  <c r="A42" i="10"/>
  <c r="B42" i="10"/>
  <c r="A43" i="10"/>
  <c r="B43" i="10"/>
  <c r="D29" i="9"/>
  <c r="D48" i="9"/>
  <c r="F12" i="9"/>
  <c r="R12" i="9"/>
  <c r="R14" i="9"/>
  <c r="R41" i="9"/>
  <c r="F14" i="9"/>
  <c r="F41" i="9"/>
  <c r="H28" i="9"/>
  <c r="L28" i="9"/>
  <c r="L29" i="9"/>
  <c r="P29" i="9"/>
  <c r="H29" i="9"/>
  <c r="P14" i="9"/>
  <c r="D14" i="9"/>
  <c r="L14" i="9"/>
  <c r="H14" i="9"/>
  <c r="P48" i="9"/>
  <c r="L48" i="9"/>
  <c r="H48" i="9"/>
  <c r="J47" i="9"/>
  <c r="J48" i="9"/>
  <c r="C9" i="9"/>
  <c r="H20" i="9"/>
  <c r="L20" i="9"/>
  <c r="L24" i="9"/>
  <c r="J20" i="9"/>
  <c r="J24" i="9"/>
  <c r="H24" i="9"/>
  <c r="N20" i="9"/>
  <c r="N24" i="9"/>
  <c r="R20" i="9"/>
  <c r="R24" i="9"/>
  <c r="D20" i="9"/>
  <c r="D24" i="9"/>
  <c r="P20" i="9"/>
  <c r="P24" i="9"/>
  <c r="C40" i="9"/>
  <c r="F20" i="9"/>
  <c r="F24" i="9"/>
  <c r="N21" i="9"/>
  <c r="N25" i="9"/>
  <c r="R21" i="9"/>
  <c r="D32" i="9"/>
  <c r="D21" i="9"/>
  <c r="P21" i="9"/>
  <c r="J21" i="9"/>
  <c r="H21" i="9"/>
  <c r="L21" i="9"/>
  <c r="J22" i="9"/>
  <c r="J25" i="9"/>
  <c r="R25" i="9"/>
  <c r="R40" i="9"/>
  <c r="R42" i="9"/>
  <c r="R50" i="9"/>
  <c r="P25" i="9"/>
  <c r="P26" i="9"/>
  <c r="L22" i="9"/>
  <c r="L25" i="9"/>
  <c r="D25" i="9"/>
  <c r="D40" i="9"/>
  <c r="H22" i="9"/>
  <c r="H25" i="9"/>
  <c r="F21" i="9"/>
  <c r="N22" i="9"/>
  <c r="N26" i="9"/>
  <c r="R31" i="9"/>
  <c r="R35" i="9"/>
  <c r="R32" i="9"/>
  <c r="R36" i="9"/>
  <c r="R26" i="9"/>
  <c r="F31" i="9"/>
  <c r="F35" i="9"/>
  <c r="F32" i="9"/>
  <c r="F36" i="9"/>
  <c r="R22" i="9"/>
  <c r="P22" i="9"/>
  <c r="D22" i="9"/>
  <c r="D31" i="9"/>
  <c r="D35" i="9"/>
  <c r="N32" i="9"/>
  <c r="N36" i="9"/>
  <c r="P32" i="9"/>
  <c r="P31" i="9"/>
  <c r="N31" i="9"/>
  <c r="N35" i="9"/>
  <c r="N40" i="9"/>
  <c r="L32" i="9"/>
  <c r="L31" i="9"/>
  <c r="H32" i="9"/>
  <c r="H31" i="9"/>
  <c r="J31" i="9"/>
  <c r="J32" i="9"/>
  <c r="D26" i="9"/>
  <c r="F25" i="9"/>
  <c r="F40" i="9"/>
  <c r="F42" i="9"/>
  <c r="F50" i="9"/>
  <c r="P40" i="9"/>
  <c r="F22" i="9"/>
  <c r="F37" i="9"/>
  <c r="F51" i="9"/>
  <c r="R37" i="9"/>
  <c r="L26" i="9"/>
  <c r="J26" i="9"/>
  <c r="H26" i="9"/>
  <c r="P35" i="9"/>
  <c r="P36" i="9"/>
  <c r="D36" i="9"/>
  <c r="N37" i="9"/>
  <c r="J35" i="9"/>
  <c r="H35" i="9"/>
  <c r="J40" i="9"/>
  <c r="H36" i="9"/>
  <c r="L40" i="9"/>
  <c r="L35" i="9"/>
  <c r="J36" i="9"/>
  <c r="L36" i="9"/>
  <c r="H40" i="9"/>
  <c r="F26" i="9"/>
  <c r="F52" i="9"/>
  <c r="F45" i="9"/>
  <c r="R51" i="9"/>
  <c r="R52" i="9"/>
  <c r="R45" i="9"/>
  <c r="J37" i="9"/>
  <c r="J51" i="9"/>
  <c r="D37" i="9"/>
  <c r="D51" i="9"/>
  <c r="P37" i="9"/>
  <c r="L37" i="9"/>
  <c r="L51" i="9"/>
  <c r="H37" i="9"/>
  <c r="H51" i="9"/>
  <c r="N51" i="9"/>
  <c r="P51" i="9"/>
  <c r="N42" i="9"/>
  <c r="P42" i="9"/>
  <c r="J42" i="9"/>
  <c r="L42" i="9"/>
  <c r="H42" i="9"/>
  <c r="D42" i="9"/>
  <c r="D50" i="9"/>
  <c r="D52" i="9"/>
  <c r="F53" i="9"/>
  <c r="D45" i="9"/>
  <c r="J50" i="9"/>
  <c r="J52" i="9"/>
  <c r="J45" i="9"/>
  <c r="H50" i="9"/>
  <c r="H52" i="9"/>
  <c r="H45" i="9"/>
  <c r="N50" i="9"/>
  <c r="N52" i="9"/>
  <c r="N45" i="9"/>
  <c r="L50" i="9"/>
  <c r="L52" i="9"/>
  <c r="L45" i="9"/>
  <c r="P50" i="9"/>
  <c r="P52" i="9"/>
  <c r="R53" i="9"/>
  <c r="P45" i="9"/>
  <c r="J53" i="9"/>
  <c r="N53" i="9"/>
</calcChain>
</file>

<file path=xl/sharedStrings.xml><?xml version="1.0" encoding="utf-8"?>
<sst xmlns="http://schemas.openxmlformats.org/spreadsheetml/2006/main" count="82" uniqueCount="67">
  <si>
    <t>Butterfat</t>
  </si>
  <si>
    <t>Target test of product</t>
  </si>
  <si>
    <t>Target test of skim</t>
  </si>
  <si>
    <t>Condensed</t>
  </si>
  <si>
    <t>NFDM</t>
  </si>
  <si>
    <t>Skim pounds</t>
  </si>
  <si>
    <t>Total pounds</t>
  </si>
  <si>
    <t>Total pounds (w/o BF)</t>
  </si>
  <si>
    <t>Vol.</t>
  </si>
  <si>
    <t>Fort.</t>
  </si>
  <si>
    <t>Price</t>
  </si>
  <si>
    <t>Total</t>
  </si>
  <si>
    <t>Gallons in 100 Lbs of milk</t>
  </si>
  <si>
    <t>Price/Gallon</t>
  </si>
  <si>
    <t>Milk</t>
  </si>
  <si>
    <t>Fortifying Agent</t>
  </si>
  <si>
    <t>Condensed/NFDM pounds</t>
  </si>
  <si>
    <t>Class IV</t>
  </si>
  <si>
    <t>Skim</t>
  </si>
  <si>
    <t>Whole</t>
  </si>
  <si>
    <t>Pearson's Square Calculations *</t>
  </si>
  <si>
    <t>* This is the same as an algebraic solution to a problem involving two equations and two unknowns.</t>
  </si>
  <si>
    <t>% SNF</t>
  </si>
  <si>
    <t>MMM YY</t>
  </si>
  <si>
    <t>Class I Base</t>
  </si>
  <si>
    <t>Reduced Fat (2%)</t>
  </si>
  <si>
    <t>Lowfat (1%)</t>
  </si>
  <si>
    <t>Value of Fortifying Agent</t>
  </si>
  <si>
    <t>Value of Milk &amp; Fortifying Agent/cwt</t>
  </si>
  <si>
    <t>NFDM minus Condensed</t>
  </si>
  <si>
    <t>Equal to or less than</t>
  </si>
  <si>
    <t>Greater Than</t>
  </si>
  <si>
    <t>Butterfat Test</t>
  </si>
  <si>
    <t>Weight Per Gallon</t>
  </si>
  <si>
    <t>Product Skim Eq. Factor</t>
  </si>
  <si>
    <t>Class IV Ft. Skim Eq. Factor</t>
  </si>
  <si>
    <t>A</t>
  </si>
  <si>
    <t>B</t>
  </si>
  <si>
    <t>Volume Factor (A-B)</t>
  </si>
  <si>
    <t>Price Month</t>
  </si>
  <si>
    <t>Class I Differential</t>
  </si>
  <si>
    <t>Class I Butterfat (/lb)</t>
  </si>
  <si>
    <t>Skim Equivalent of Fortifying Agent 1/</t>
  </si>
  <si>
    <t>Skim milk in product</t>
  </si>
  <si>
    <t>Class I Skim (/cwt) 3/</t>
  </si>
  <si>
    <t>Pounds/Gallon 5/</t>
  </si>
  <si>
    <t>Fortifying Agent Skim Equivalent Factors 1/ 2/</t>
  </si>
  <si>
    <t>Class IV (/cwt) 4/</t>
  </si>
  <si>
    <t>Note:  Contribution of butterfat by fortification agent is not taken into consideration.</t>
  </si>
  <si>
    <t>Yellow-shaded cells can be adjusted.</t>
  </si>
  <si>
    <t>Fortifying agent in product 2/</t>
  </si>
  <si>
    <t>FMPO Processor Assessment</t>
  </si>
  <si>
    <t>Tests of Incoming Milk Supply</t>
  </si>
  <si>
    <t>Caution:  This worksheet and associated calculations and assumptions are for informational purposes only and should not be used as a substitute for an understanding of the underlying concepts and math.</t>
  </si>
  <si>
    <t>Row</t>
  </si>
  <si>
    <t>Sample Calculation of FO Value of Standard White Milk With Fortification to CA Standards: January 2010-to date</t>
  </si>
  <si>
    <t>Note: Reflects Federal order minimum value of raw skim and butterfat in selected products at the differential entered.  The $0.20 per hundredweight Processor Assessment (Fluid Milk Promotion Order (FMPO), 7 CFR, 1160.101 et seq) can be added to calculations.  Not included are any other assessments or costs associated with bottling milk, such as standardization, pasteurization, processing, packaging, labor, delivery, etc.</t>
  </si>
  <si>
    <t>Skim Test MSNF</t>
  </si>
  <si>
    <t>3/  Class I price assumes skim MSNF test of 9%.</t>
  </si>
  <si>
    <t>2/  Fortifying agent skim equivalent factors assume 9% MSNF.</t>
  </si>
  <si>
    <t>1/  For condensed, volume and fortification factors change with the MSNF test of the condensed.  For NFDM, the MSNF test is a function of NFDM testing 0.8% Butterfat and 3.0% Moisture (1-0.008-0.03 = 0.962 = 96.2%).</t>
  </si>
  <si>
    <t>Milk Solids Not Fat (MSNF) Test</t>
  </si>
  <si>
    <t>5/  FO assumption for specific butterfat and MSNF test of product.</t>
  </si>
  <si>
    <t>4/  Class IV valuation of skim equivalent of MSNF used to fortify is assumed.  Class IV price assumes a skim MSNF test of 9%.</t>
  </si>
  <si>
    <t>MSNF</t>
  </si>
  <si>
    <t>MSNF Test of Fortifying Agent 1/</t>
  </si>
  <si>
    <t>Butterfat (BF) Test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</si>
</sst>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0.0000%"/>
    <numFmt numFmtId="165" formatCode="0.0%"/>
    <numFmt numFmtId="166" formatCode="&quot;$&quot;#,##0.00"/>
    <numFmt numFmtId="167" formatCode="0.0000"/>
    <numFmt numFmtId="168" formatCode="&quot;$&quot;#,##0.0000"/>
    <numFmt numFmtId="169" formatCode="0.000"/>
    <numFmt numFmtId="170" formatCode="0.00000%"/>
    <numFmt numFmtId="171" formatCode="&quot;$&quot;#,##0.0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5">
    <xf numFmtId="0" fontId="0" fillId="0" borderId="0" xfId="0"/>
    <xf numFmtId="0" fontId="0" fillId="0" borderId="1" xfId="0" applyBorder="1"/>
    <xf numFmtId="0" fontId="0" fillId="0" borderId="0" xfId="0" quotePrefix="1"/>
    <xf numFmtId="0" fontId="0" fillId="0" borderId="0" xfId="0" applyAlignment="1">
      <alignment horizontal="right"/>
    </xf>
    <xf numFmtId="9" fontId="0" fillId="0" borderId="0" xfId="0" applyNumberFormat="1"/>
    <xf numFmtId="0" fontId="0" fillId="0" borderId="0" xfId="0" applyBorder="1"/>
    <xf numFmtId="0" fontId="0" fillId="0" borderId="0" xfId="0" applyBorder="1" applyAlignment="1">
      <alignment horizontal="right"/>
    </xf>
    <xf numFmtId="9" fontId="0" fillId="0" borderId="0" xfId="0" applyNumberFormat="1" applyBorder="1"/>
    <xf numFmtId="0" fontId="0" fillId="0" borderId="0" xfId="0" applyAlignment="1">
      <alignment horizontal="center"/>
    </xf>
    <xf numFmtId="0" fontId="0" fillId="0" borderId="12" xfId="0" applyBorder="1"/>
    <xf numFmtId="0" fontId="0" fillId="0" borderId="0" xfId="0" quotePrefix="1" applyBorder="1" applyAlignment="1">
      <alignment horizontal="right"/>
    </xf>
    <xf numFmtId="166" fontId="0" fillId="0" borderId="0" xfId="0" applyNumberFormat="1" applyBorder="1"/>
    <xf numFmtId="17" fontId="0" fillId="0" borderId="0" xfId="0" applyNumberFormat="1"/>
    <xf numFmtId="168" fontId="0" fillId="0" borderId="0" xfId="0" applyNumberFormat="1" applyFill="1" applyBorder="1"/>
    <xf numFmtId="2" fontId="0" fillId="2" borderId="2" xfId="0" applyNumberFormat="1" applyFill="1" applyBorder="1"/>
    <xf numFmtId="0" fontId="0" fillId="0" borderId="0" xfId="0" quotePrefix="1" applyBorder="1"/>
    <xf numFmtId="14" fontId="0" fillId="2" borderId="2" xfId="0" applyNumberFormat="1" applyFill="1" applyBorder="1"/>
    <xf numFmtId="0" fontId="0" fillId="0" borderId="2" xfId="0" applyBorder="1" applyAlignment="1">
      <alignment horizontal="center"/>
    </xf>
    <xf numFmtId="165" fontId="0" fillId="0" borderId="0" xfId="1" applyNumberFormat="1" applyFont="1"/>
    <xf numFmtId="169" fontId="0" fillId="0" borderId="0" xfId="0" applyNumberFormat="1" applyAlignment="1">
      <alignment horizontal="center"/>
    </xf>
    <xf numFmtId="166" fontId="0" fillId="0" borderId="0" xfId="0" applyNumberFormat="1" applyFill="1" applyBorder="1"/>
    <xf numFmtId="166" fontId="0" fillId="0" borderId="0" xfId="0" applyNumberFormat="1" applyFill="1"/>
    <xf numFmtId="168" fontId="0" fillId="0" borderId="0" xfId="0" applyNumberFormat="1" applyFill="1"/>
    <xf numFmtId="14" fontId="0" fillId="0" borderId="0" xfId="0" applyNumberFormat="1"/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71" fontId="0" fillId="0" borderId="0" xfId="0" applyNumberFormat="1" applyFill="1"/>
    <xf numFmtId="0" fontId="0" fillId="0" borderId="0" xfId="0" applyFill="1"/>
    <xf numFmtId="2" fontId="0" fillId="0" borderId="0" xfId="0" applyNumberFormat="1" applyFill="1"/>
    <xf numFmtId="2" fontId="0" fillId="0" borderId="0" xfId="0" applyNumberFormat="1" applyFill="1" applyBorder="1"/>
    <xf numFmtId="167" fontId="0" fillId="0" borderId="1" xfId="0" applyNumberFormat="1" applyFill="1" applyBorder="1"/>
    <xf numFmtId="167" fontId="0" fillId="0" borderId="0" xfId="0" applyNumberFormat="1" applyFill="1" applyBorder="1"/>
    <xf numFmtId="0" fontId="0" fillId="0" borderId="0" xfId="0" applyFill="1" applyBorder="1"/>
    <xf numFmtId="10" fontId="0" fillId="0" borderId="0" xfId="0" applyNumberFormat="1"/>
    <xf numFmtId="0" fontId="0" fillId="0" borderId="19" xfId="0" applyFill="1" applyBorder="1" applyAlignment="1">
      <alignment horizontal="center"/>
    </xf>
    <xf numFmtId="164" fontId="0" fillId="0" borderId="0" xfId="0" applyNumberFormat="1" applyBorder="1" applyAlignment="1">
      <alignment horizontal="right"/>
    </xf>
    <xf numFmtId="164" fontId="0" fillId="0" borderId="26" xfId="0" quotePrefix="1" applyNumberFormat="1" applyFill="1" applyBorder="1" applyAlignment="1">
      <alignment horizontal="right"/>
    </xf>
    <xf numFmtId="164" fontId="0" fillId="0" borderId="12" xfId="1" applyNumberFormat="1" applyFont="1" applyBorder="1" applyAlignment="1">
      <alignment horizontal="right"/>
    </xf>
    <xf numFmtId="164" fontId="0" fillId="0" borderId="13" xfId="1" applyNumberFormat="1" applyFont="1" applyBorder="1" applyAlignment="1">
      <alignment horizontal="right"/>
    </xf>
    <xf numFmtId="0" fontId="0" fillId="0" borderId="13" xfId="0" applyBorder="1"/>
    <xf numFmtId="165" fontId="0" fillId="0" borderId="12" xfId="1" applyNumberFormat="1" applyFont="1" applyFill="1" applyBorder="1"/>
    <xf numFmtId="10" fontId="0" fillId="0" borderId="13" xfId="1" applyNumberFormat="1" applyFont="1" applyFill="1" applyBorder="1"/>
    <xf numFmtId="0" fontId="0" fillId="0" borderId="12" xfId="0" applyFill="1" applyBorder="1"/>
    <xf numFmtId="0" fontId="0" fillId="0" borderId="13" xfId="0" applyFill="1" applyBorder="1"/>
    <xf numFmtId="2" fontId="0" fillId="0" borderId="12" xfId="0" applyNumberFormat="1" applyBorder="1"/>
    <xf numFmtId="2" fontId="0" fillId="0" borderId="13" xfId="0" applyNumberFormat="1" applyBorder="1"/>
    <xf numFmtId="167" fontId="0" fillId="0" borderId="12" xfId="0" applyNumberFormat="1" applyBorder="1"/>
    <xf numFmtId="10" fontId="0" fillId="0" borderId="0" xfId="0" applyNumberFormat="1" applyBorder="1"/>
    <xf numFmtId="10" fontId="0" fillId="0" borderId="26" xfId="0" quotePrefix="1" applyNumberFormat="1" applyBorder="1" applyAlignment="1">
      <alignment horizontal="center"/>
    </xf>
    <xf numFmtId="167" fontId="0" fillId="0" borderId="12" xfId="0" applyNumberFormat="1" applyFill="1" applyBorder="1"/>
    <xf numFmtId="0" fontId="0" fillId="0" borderId="0" xfId="0" quotePrefix="1" applyFill="1" applyBorder="1" applyAlignment="1">
      <alignment horizontal="right"/>
    </xf>
    <xf numFmtId="167" fontId="0" fillId="0" borderId="13" xfId="0" applyNumberFormat="1" applyFill="1" applyBorder="1"/>
    <xf numFmtId="0" fontId="0" fillId="0" borderId="1" xfId="0" applyFill="1" applyBorder="1"/>
    <xf numFmtId="0" fontId="0" fillId="0" borderId="0" xfId="0" applyFill="1" applyBorder="1" applyAlignment="1">
      <alignment horizontal="right"/>
    </xf>
    <xf numFmtId="9" fontId="0" fillId="0" borderId="0" xfId="0" applyNumberFormat="1" applyFill="1" applyBorder="1"/>
    <xf numFmtId="0" fontId="0" fillId="0" borderId="0" xfId="0" applyBorder="1" applyAlignment="1"/>
    <xf numFmtId="167" fontId="0" fillId="0" borderId="12" xfId="0" quotePrefix="1" applyNumberFormat="1" applyFill="1" applyBorder="1"/>
    <xf numFmtId="0" fontId="0" fillId="7" borderId="25" xfId="0" applyFill="1" applyBorder="1" applyAlignment="1">
      <alignment horizontal="center"/>
    </xf>
    <xf numFmtId="0" fontId="0" fillId="8" borderId="26" xfId="0" applyFill="1" applyBorder="1" applyAlignment="1">
      <alignment horizontal="center"/>
    </xf>
    <xf numFmtId="170" fontId="0" fillId="0" borderId="2" xfId="1" applyNumberFormat="1" applyFont="1" applyBorder="1"/>
    <xf numFmtId="164" fontId="0" fillId="2" borderId="25" xfId="0" quotePrefix="1" applyNumberFormat="1" applyFill="1" applyBorder="1" applyAlignment="1">
      <alignment horizontal="right"/>
    </xf>
    <xf numFmtId="166" fontId="0" fillId="2" borderId="2" xfId="0" applyNumberFormat="1" applyFill="1" applyBorder="1"/>
    <xf numFmtId="2" fontId="0" fillId="0" borderId="0" xfId="0" applyNumberFormat="1" applyAlignment="1">
      <alignment horizontal="center"/>
    </xf>
    <xf numFmtId="0" fontId="0" fillId="0" borderId="2" xfId="0" quotePrefix="1" applyBorder="1" applyAlignment="1">
      <alignment horizontal="center" wrapText="1"/>
    </xf>
    <xf numFmtId="166" fontId="0" fillId="0" borderId="3" xfId="0" applyNumberFormat="1" applyFill="1" applyBorder="1"/>
    <xf numFmtId="165" fontId="0" fillId="2" borderId="25" xfId="1" applyNumberFormat="1" applyFont="1" applyFill="1" applyBorder="1"/>
    <xf numFmtId="10" fontId="0" fillId="2" borderId="26" xfId="1" applyNumberFormat="1" applyFont="1" applyFill="1" applyBorder="1"/>
    <xf numFmtId="0" fontId="0" fillId="0" borderId="25" xfId="0" applyFill="1" applyBorder="1"/>
    <xf numFmtId="0" fontId="0" fillId="0" borderId="26" xfId="0" applyBorder="1"/>
    <xf numFmtId="0" fontId="0" fillId="0" borderId="0" xfId="0" quotePrefix="1" applyBorder="1" applyAlignment="1">
      <alignment horizontal="center"/>
    </xf>
    <xf numFmtId="2" fontId="0" fillId="0" borderId="0" xfId="1" applyNumberFormat="1" applyFont="1"/>
    <xf numFmtId="168" fontId="0" fillId="0" borderId="3" xfId="0" applyNumberFormat="1" applyFill="1" applyBorder="1"/>
    <xf numFmtId="2" fontId="0" fillId="0" borderId="13" xfId="0" applyNumberFormat="1" applyFill="1" applyBorder="1"/>
    <xf numFmtId="10" fontId="0" fillId="2" borderId="25" xfId="0" quotePrefix="1" applyNumberFormat="1" applyFill="1" applyBorder="1" applyAlignment="1">
      <alignment horizontal="center"/>
    </xf>
    <xf numFmtId="164" fontId="0" fillId="0" borderId="0" xfId="0" applyNumberFormat="1"/>
    <xf numFmtId="0" fontId="0" fillId="2" borderId="2" xfId="0" quotePrefix="1" applyFill="1" applyBorder="1"/>
    <xf numFmtId="0" fontId="0" fillId="0" borderId="0" xfId="0" quotePrefix="1" applyAlignment="1">
      <alignment horizontal="left" wrapText="1"/>
    </xf>
    <xf numFmtId="0" fontId="0" fillId="0" borderId="0" xfId="0" applyAlignment="1">
      <alignment horizontal="right" vertical="center"/>
    </xf>
    <xf numFmtId="166" fontId="0" fillId="2" borderId="2" xfId="0" applyNumberFormat="1" applyFill="1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 wrapText="1"/>
    </xf>
    <xf numFmtId="166" fontId="0" fillId="0" borderId="12" xfId="0" applyNumberFormat="1" applyBorder="1"/>
    <xf numFmtId="166" fontId="0" fillId="0" borderId="13" xfId="0" applyNumberFormat="1" applyBorder="1"/>
    <xf numFmtId="166" fontId="0" fillId="0" borderId="0" xfId="0" applyNumberFormat="1"/>
    <xf numFmtId="168" fontId="0" fillId="0" borderId="12" xfId="0" applyNumberFormat="1" applyBorder="1"/>
    <xf numFmtId="168" fontId="0" fillId="0" borderId="0" xfId="0" applyNumberFormat="1" applyBorder="1"/>
    <xf numFmtId="168" fontId="0" fillId="0" borderId="13" xfId="0" applyNumberFormat="1" applyBorder="1"/>
    <xf numFmtId="168" fontId="0" fillId="0" borderId="0" xfId="0" applyNumberFormat="1"/>
    <xf numFmtId="166" fontId="0" fillId="0" borderId="15" xfId="0" applyNumberFormat="1" applyBorder="1"/>
    <xf numFmtId="166" fontId="0" fillId="0" borderId="16" xfId="0" applyNumberFormat="1" applyBorder="1"/>
    <xf numFmtId="166" fontId="0" fillId="0" borderId="17" xfId="0" applyNumberFormat="1" applyBorder="1"/>
    <xf numFmtId="168" fontId="0" fillId="0" borderId="9" xfId="0" applyNumberFormat="1" applyFill="1" applyBorder="1"/>
    <xf numFmtId="168" fontId="0" fillId="0" borderId="10" xfId="0" applyNumberFormat="1" applyFill="1" applyBorder="1"/>
    <xf numFmtId="168" fontId="0" fillId="0" borderId="11" xfId="0" applyNumberFormat="1" applyFill="1" applyBorder="1"/>
    <xf numFmtId="168" fontId="0" fillId="0" borderId="0" xfId="0" applyNumberFormat="1" applyFill="1" applyBorder="1" applyAlignment="1"/>
    <xf numFmtId="168" fontId="0" fillId="0" borderId="9" xfId="0" applyNumberFormat="1" applyFont="1" applyFill="1" applyBorder="1"/>
    <xf numFmtId="168" fontId="0" fillId="0" borderId="10" xfId="0" applyNumberFormat="1" applyFont="1" applyFill="1" applyBorder="1"/>
    <xf numFmtId="168" fontId="0" fillId="0" borderId="11" xfId="0" applyNumberFormat="1" applyFont="1" applyFill="1" applyBorder="1"/>
    <xf numFmtId="168" fontId="0" fillId="0" borderId="0" xfId="0" applyNumberFormat="1" applyFont="1" applyFill="1" applyBorder="1"/>
    <xf numFmtId="168" fontId="0" fillId="0" borderId="12" xfId="0" applyNumberFormat="1" applyFill="1" applyBorder="1"/>
    <xf numFmtId="168" fontId="0" fillId="0" borderId="13" xfId="0" applyNumberFormat="1" applyFill="1" applyBorder="1"/>
    <xf numFmtId="168" fontId="0" fillId="0" borderId="0" xfId="0" applyNumberFormat="1" applyFill="1" applyBorder="1" applyAlignment="1">
      <alignment horizontal="right"/>
    </xf>
    <xf numFmtId="168" fontId="0" fillId="0" borderId="15" xfId="0" applyNumberFormat="1" applyFill="1" applyBorder="1"/>
    <xf numFmtId="168" fontId="0" fillId="0" borderId="16" xfId="0" applyNumberFormat="1" applyFill="1" applyBorder="1"/>
    <xf numFmtId="168" fontId="0" fillId="0" borderId="17" xfId="0" applyNumberFormat="1" applyFill="1" applyBorder="1"/>
    <xf numFmtId="168" fontId="0" fillId="0" borderId="18" xfId="0" applyNumberFormat="1" applyFill="1" applyBorder="1"/>
    <xf numFmtId="168" fontId="0" fillId="0" borderId="14" xfId="0" applyNumberFormat="1" applyFill="1" applyBorder="1"/>
    <xf numFmtId="0" fontId="2" fillId="0" borderId="0" xfId="0" applyFont="1" applyAlignment="1">
      <alignment horizontal="center"/>
    </xf>
    <xf numFmtId="0" fontId="2" fillId="0" borderId="0" xfId="0" applyFont="1" applyAlignment="1"/>
    <xf numFmtId="0" fontId="3" fillId="0" borderId="0" xfId="0" applyFont="1" applyAlignment="1">
      <alignment wrapText="1"/>
    </xf>
    <xf numFmtId="2" fontId="0" fillId="0" borderId="18" xfId="0" applyNumberFormat="1" applyBorder="1"/>
    <xf numFmtId="168" fontId="0" fillId="0" borderId="18" xfId="0" applyNumberFormat="1" applyBorder="1"/>
    <xf numFmtId="168" fontId="0" fillId="0" borderId="14" xfId="0" applyNumberFormat="1" applyBorder="1"/>
    <xf numFmtId="2" fontId="0" fillId="0" borderId="14" xfId="0" applyNumberFormat="1" applyBorder="1"/>
    <xf numFmtId="166" fontId="0" fillId="0" borderId="18" xfId="0" applyNumberFormat="1" applyBorder="1"/>
    <xf numFmtId="166" fontId="0" fillId="0" borderId="14" xfId="0" applyNumberFormat="1" applyBorder="1"/>
    <xf numFmtId="2" fontId="0" fillId="0" borderId="25" xfId="0" applyNumberFormat="1" applyFill="1" applyBorder="1"/>
    <xf numFmtId="0" fontId="2" fillId="0" borderId="0" xfId="0" applyFont="1" applyAlignment="1">
      <alignment horizontal="center"/>
    </xf>
    <xf numFmtId="0" fontId="0" fillId="0" borderId="2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3" fillId="0" borderId="0" xfId="0" applyFont="1" applyAlignment="1">
      <alignment horizontal="center" wrapText="1"/>
    </xf>
    <xf numFmtId="0" fontId="0" fillId="0" borderId="0" xfId="0" quotePrefix="1" applyAlignment="1">
      <alignment horizontal="left" wrapText="1"/>
    </xf>
    <xf numFmtId="0" fontId="0" fillId="0" borderId="20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21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top" wrapText="1"/>
    </xf>
    <xf numFmtId="0" fontId="0" fillId="3" borderId="22" xfId="0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0" fontId="0" fillId="4" borderId="23" xfId="0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/>
    </xf>
    <xf numFmtId="0" fontId="0" fillId="5" borderId="22" xfId="0" applyFill="1" applyBorder="1" applyAlignment="1">
      <alignment horizontal="center" vertical="center"/>
    </xf>
    <xf numFmtId="0" fontId="0" fillId="5" borderId="23" xfId="0" applyFill="1" applyBorder="1" applyAlignment="1">
      <alignment horizontal="center" vertical="center"/>
    </xf>
    <xf numFmtId="0" fontId="0" fillId="5" borderId="24" xfId="0" applyFill="1" applyBorder="1" applyAlignment="1">
      <alignment horizontal="center" vertical="center"/>
    </xf>
    <xf numFmtId="0" fontId="0" fillId="6" borderId="22" xfId="0" applyFill="1" applyBorder="1" applyAlignment="1">
      <alignment horizontal="center" vertical="center"/>
    </xf>
    <xf numFmtId="0" fontId="0" fillId="6" borderId="23" xfId="0" applyFill="1" applyBorder="1" applyAlignment="1">
      <alignment horizontal="center" vertical="center"/>
    </xf>
    <xf numFmtId="0" fontId="0" fillId="6" borderId="24" xfId="0" applyFill="1" applyBorder="1" applyAlignment="1">
      <alignment horizontal="center" vertical="center"/>
    </xf>
    <xf numFmtId="0" fontId="0" fillId="0" borderId="3" xfId="0" quotePrefix="1" applyBorder="1" applyAlignment="1">
      <alignment horizontal="center"/>
    </xf>
    <xf numFmtId="0" fontId="0" fillId="0" borderId="4" xfId="0" quotePrefix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63"/>
  <sheetViews>
    <sheetView tabSelected="1" zoomScaleNormal="100" workbookViewId="0">
      <pane ySplit="14" topLeftCell="A15" activePane="bottomLeft" state="frozen"/>
      <selection pane="bottomLeft" activeCell="C3" sqref="C3"/>
    </sheetView>
  </sheetViews>
  <sheetFormatPr defaultColWidth="8.77734375" defaultRowHeight="14.4" x14ac:dyDescent="0.3"/>
  <cols>
    <col min="1" max="1" width="4.44140625" customWidth="1"/>
    <col min="2" max="2" width="34.44140625" customWidth="1"/>
    <col min="3" max="3" width="10.6640625" customWidth="1"/>
    <col min="4" max="4" width="11.6640625" customWidth="1"/>
    <col min="5" max="5" width="3.77734375" customWidth="1"/>
    <col min="6" max="6" width="10.44140625" customWidth="1"/>
    <col min="7" max="7" width="4.6640625" customWidth="1"/>
    <col min="8" max="8" width="10.6640625" customWidth="1"/>
    <col min="9" max="9" width="3.6640625" customWidth="1"/>
    <col min="10" max="10" width="10.6640625" customWidth="1"/>
    <col min="11" max="11" width="4.6640625" customWidth="1"/>
    <col min="12" max="12" width="10.6640625" customWidth="1"/>
    <col min="13" max="13" width="3.6640625" customWidth="1"/>
    <col min="14" max="14" width="10.6640625" customWidth="1"/>
    <col min="15" max="15" width="4.6640625" customWidth="1"/>
    <col min="16" max="16" width="10.44140625" bestFit="1" customWidth="1"/>
    <col min="17" max="17" width="3.6640625" customWidth="1"/>
    <col min="18" max="18" width="11.44140625" bestFit="1" customWidth="1"/>
  </cols>
  <sheetData>
    <row r="1" spans="1:18" x14ac:dyDescent="0.3">
      <c r="A1" s="119" t="s">
        <v>55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</row>
    <row r="2" spans="1:18" x14ac:dyDescent="0.3">
      <c r="A2" s="110" t="s">
        <v>54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</row>
    <row r="3" spans="1:18" ht="15" customHeight="1" x14ac:dyDescent="0.3">
      <c r="A3" s="26">
        <v>1</v>
      </c>
      <c r="B3" s="3" t="s">
        <v>39</v>
      </c>
      <c r="C3" s="16">
        <v>43282</v>
      </c>
      <c r="D3" s="26"/>
      <c r="E3" s="120" t="s">
        <v>53</v>
      </c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2"/>
    </row>
    <row r="4" spans="1:18" x14ac:dyDescent="0.3">
      <c r="A4" s="27">
        <f>+A3+1</f>
        <v>2</v>
      </c>
      <c r="B4" s="3" t="s">
        <v>40</v>
      </c>
      <c r="C4" s="63">
        <v>2.1</v>
      </c>
      <c r="E4" s="123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5"/>
    </row>
    <row r="5" spans="1:18" s="81" customFormat="1" ht="14.25" customHeight="1" x14ac:dyDescent="0.3">
      <c r="A5" s="27">
        <f>+A4+1</f>
        <v>3</v>
      </c>
      <c r="B5" s="79" t="s">
        <v>51</v>
      </c>
      <c r="C5" s="80">
        <v>0.2</v>
      </c>
      <c r="D5" s="81" t="str">
        <f>+IF(OR(C5=0,C5=0.2),"","ERROR")</f>
        <v/>
      </c>
      <c r="Q5" s="82"/>
      <c r="R5" s="82"/>
    </row>
    <row r="6" spans="1:18" x14ac:dyDescent="0.3">
      <c r="A6" s="27">
        <f t="shared" ref="A6:A53" si="0">+A5+1</f>
        <v>4</v>
      </c>
      <c r="B6" s="3" t="s">
        <v>52</v>
      </c>
      <c r="E6" s="128" t="s">
        <v>56</v>
      </c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30"/>
    </row>
    <row r="7" spans="1:18" x14ac:dyDescent="0.3">
      <c r="A7" s="27">
        <f t="shared" si="0"/>
        <v>5</v>
      </c>
      <c r="B7" s="3" t="s">
        <v>66</v>
      </c>
      <c r="C7" s="14">
        <v>3.76</v>
      </c>
      <c r="E7" s="131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3"/>
    </row>
    <row r="8" spans="1:18" x14ac:dyDescent="0.3">
      <c r="A8" s="27">
        <f t="shared" si="0"/>
        <v>6</v>
      </c>
      <c r="B8" s="3" t="s">
        <v>61</v>
      </c>
      <c r="C8" s="14">
        <v>8.6999999999999993</v>
      </c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3"/>
    </row>
    <row r="9" spans="1:18" x14ac:dyDescent="0.3">
      <c r="A9" s="27">
        <f t="shared" si="0"/>
        <v>7</v>
      </c>
      <c r="B9" s="3" t="s">
        <v>57</v>
      </c>
      <c r="C9" s="61">
        <f>+C8/(100-C7)</f>
        <v>9.039900249376559E-2</v>
      </c>
      <c r="E9" s="134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6"/>
    </row>
    <row r="10" spans="1:18" ht="15.75" customHeight="1" thickBot="1" x14ac:dyDescent="0.65">
      <c r="A10" s="27">
        <f t="shared" si="0"/>
        <v>8</v>
      </c>
      <c r="B10" s="126"/>
      <c r="C10" s="111"/>
      <c r="D10" s="3"/>
      <c r="E10" s="3"/>
      <c r="F10" s="3"/>
      <c r="G10" s="3"/>
      <c r="H10" s="3"/>
    </row>
    <row r="11" spans="1:18" ht="15" customHeight="1" x14ac:dyDescent="0.6">
      <c r="A11" s="27">
        <f t="shared" si="0"/>
        <v>9</v>
      </c>
      <c r="B11" s="126"/>
      <c r="C11" s="111"/>
      <c r="D11" s="142" t="s">
        <v>19</v>
      </c>
      <c r="E11" s="143"/>
      <c r="F11" s="144"/>
      <c r="G11" s="81"/>
      <c r="H11" s="148" t="s">
        <v>25</v>
      </c>
      <c r="I11" s="149"/>
      <c r="J11" s="150"/>
      <c r="K11" s="81"/>
      <c r="L11" s="145" t="s">
        <v>26</v>
      </c>
      <c r="M11" s="146"/>
      <c r="N11" s="147"/>
      <c r="O11" s="81"/>
      <c r="P11" s="139" t="s">
        <v>18</v>
      </c>
      <c r="Q11" s="140"/>
      <c r="R11" s="141"/>
    </row>
    <row r="12" spans="1:18" x14ac:dyDescent="0.3">
      <c r="A12" s="27">
        <f t="shared" si="0"/>
        <v>10</v>
      </c>
      <c r="B12" t="s">
        <v>1</v>
      </c>
      <c r="C12" s="55" t="s">
        <v>0</v>
      </c>
      <c r="D12" s="75">
        <v>3.5000000000000003E-2</v>
      </c>
      <c r="E12" s="49"/>
      <c r="F12" s="50">
        <f>+D12</f>
        <v>3.5000000000000003E-2</v>
      </c>
      <c r="G12" s="35"/>
      <c r="H12" s="75">
        <v>0.02</v>
      </c>
      <c r="I12" s="49"/>
      <c r="J12" s="50">
        <f>+H12</f>
        <v>0.02</v>
      </c>
      <c r="K12" s="35"/>
      <c r="L12" s="75">
        <v>0.01</v>
      </c>
      <c r="M12" s="49"/>
      <c r="N12" s="50">
        <f>+L12</f>
        <v>0.01</v>
      </c>
      <c r="O12" s="35"/>
      <c r="P12" s="75">
        <v>1E-3</v>
      </c>
      <c r="Q12" s="49"/>
      <c r="R12" s="50">
        <f>+P12</f>
        <v>1E-3</v>
      </c>
    </row>
    <row r="13" spans="1:18" x14ac:dyDescent="0.3">
      <c r="A13" s="27">
        <f t="shared" si="0"/>
        <v>11</v>
      </c>
      <c r="C13" s="55" t="s">
        <v>64</v>
      </c>
      <c r="D13" s="62">
        <v>8.6999999999999994E-2</v>
      </c>
      <c r="E13" s="37"/>
      <c r="F13" s="38">
        <f>+D13</f>
        <v>8.6999999999999994E-2</v>
      </c>
      <c r="G13" s="76"/>
      <c r="H13" s="62">
        <v>0.1</v>
      </c>
      <c r="I13" s="37"/>
      <c r="J13" s="38">
        <f>+H13</f>
        <v>0.1</v>
      </c>
      <c r="K13" s="76"/>
      <c r="L13" s="62">
        <v>0.11</v>
      </c>
      <c r="M13" s="37"/>
      <c r="N13" s="38">
        <f>+L13</f>
        <v>0.11</v>
      </c>
      <c r="O13" s="76"/>
      <c r="P13" s="62">
        <v>0.09</v>
      </c>
      <c r="Q13" s="37"/>
      <c r="R13" s="38">
        <f>+P13</f>
        <v>0.09</v>
      </c>
    </row>
    <row r="14" spans="1:18" x14ac:dyDescent="0.3">
      <c r="A14" s="27">
        <f t="shared" si="0"/>
        <v>12</v>
      </c>
      <c r="B14" t="s">
        <v>2</v>
      </c>
      <c r="D14" s="39">
        <f>D13/(1-D12)</f>
        <v>9.0155440414507765E-2</v>
      </c>
      <c r="E14" s="37"/>
      <c r="F14" s="40">
        <f>F13/(1-F12)</f>
        <v>9.0155440414507765E-2</v>
      </c>
      <c r="H14" s="39">
        <f>H13/(1-H12)</f>
        <v>0.10204081632653061</v>
      </c>
      <c r="I14" s="37"/>
      <c r="J14" s="40">
        <f>J13/(1-J12)</f>
        <v>0.10204081632653061</v>
      </c>
      <c r="L14" s="39">
        <f>L13/(1-L12)</f>
        <v>0.11111111111111112</v>
      </c>
      <c r="M14" s="37"/>
      <c r="N14" s="40">
        <f>N13/(1-N12)</f>
        <v>0.11111111111111112</v>
      </c>
      <c r="P14" s="39">
        <f>P13/(1-P12)</f>
        <v>9.0090090090090086E-2</v>
      </c>
      <c r="Q14" s="37"/>
      <c r="R14" s="40">
        <f>R13/(1-R12)</f>
        <v>9.0090090090090086E-2</v>
      </c>
    </row>
    <row r="15" spans="1:18" x14ac:dyDescent="0.3">
      <c r="A15" s="27">
        <f t="shared" si="0"/>
        <v>13</v>
      </c>
      <c r="D15" s="9"/>
      <c r="E15" s="5"/>
      <c r="F15" s="41"/>
      <c r="H15" s="9"/>
      <c r="I15" s="5"/>
      <c r="J15" s="41"/>
      <c r="L15" s="9"/>
      <c r="M15" s="5"/>
      <c r="N15" s="41"/>
      <c r="P15" s="9"/>
      <c r="Q15" s="5"/>
      <c r="R15" s="41"/>
    </row>
    <row r="16" spans="1:18" x14ac:dyDescent="0.3">
      <c r="A16" s="27">
        <f t="shared" si="0"/>
        <v>14</v>
      </c>
      <c r="D16" s="59" t="s">
        <v>3</v>
      </c>
      <c r="E16" s="36"/>
      <c r="F16" s="60" t="s">
        <v>4</v>
      </c>
      <c r="G16" s="8"/>
      <c r="H16" s="59" t="s">
        <v>3</v>
      </c>
      <c r="I16" s="36"/>
      <c r="J16" s="60" t="s">
        <v>4</v>
      </c>
      <c r="K16" s="34"/>
      <c r="L16" s="59" t="s">
        <v>3</v>
      </c>
      <c r="M16" s="36"/>
      <c r="N16" s="60" t="s">
        <v>4</v>
      </c>
      <c r="O16" s="8"/>
      <c r="P16" s="59" t="s">
        <v>3</v>
      </c>
      <c r="Q16" s="36"/>
      <c r="R16" s="60" t="s">
        <v>4</v>
      </c>
    </row>
    <row r="17" spans="1:18" x14ac:dyDescent="0.3">
      <c r="A17" s="27">
        <f t="shared" si="0"/>
        <v>15</v>
      </c>
      <c r="B17" t="s">
        <v>65</v>
      </c>
      <c r="D17" s="67">
        <v>0.33500000000000002</v>
      </c>
      <c r="E17" s="34"/>
      <c r="F17" s="68">
        <f>100%-0.8%-3%</f>
        <v>0.96199999999999997</v>
      </c>
      <c r="G17" s="34"/>
      <c r="H17" s="42">
        <f>+D17</f>
        <v>0.33500000000000002</v>
      </c>
      <c r="I17" s="34"/>
      <c r="J17" s="43">
        <f>+F17</f>
        <v>0.96199999999999997</v>
      </c>
      <c r="K17" s="34"/>
      <c r="L17" s="42">
        <f>+D17</f>
        <v>0.33500000000000002</v>
      </c>
      <c r="M17" s="34"/>
      <c r="N17" s="43">
        <f>+F17</f>
        <v>0.96199999999999997</v>
      </c>
      <c r="O17" s="29"/>
      <c r="P17" s="42">
        <f>+D17</f>
        <v>0.33500000000000002</v>
      </c>
      <c r="Q17" s="34"/>
      <c r="R17" s="43">
        <f>+F17</f>
        <v>0.96199999999999997</v>
      </c>
    </row>
    <row r="18" spans="1:18" x14ac:dyDescent="0.3">
      <c r="A18" s="27">
        <f t="shared" si="0"/>
        <v>16</v>
      </c>
      <c r="D18" s="44"/>
      <c r="E18" s="34"/>
      <c r="F18" s="45"/>
      <c r="G18" s="29"/>
      <c r="H18" s="44"/>
      <c r="I18" s="34"/>
      <c r="J18" s="45"/>
      <c r="K18" s="34"/>
      <c r="L18" s="44"/>
      <c r="M18" s="34"/>
      <c r="N18" s="45"/>
      <c r="O18" s="29"/>
      <c r="P18" s="44"/>
      <c r="Q18" s="34"/>
      <c r="R18" s="45"/>
    </row>
    <row r="19" spans="1:18" x14ac:dyDescent="0.3">
      <c r="A19" s="27">
        <f t="shared" si="0"/>
        <v>17</v>
      </c>
      <c r="B19" t="s">
        <v>20</v>
      </c>
      <c r="D19" s="9"/>
      <c r="E19" s="5"/>
      <c r="F19" s="41"/>
      <c r="H19" s="9"/>
      <c r="I19" s="5"/>
      <c r="J19" s="41"/>
      <c r="K19" s="5"/>
      <c r="L19" s="9"/>
      <c r="M19" s="5"/>
      <c r="N19" s="41"/>
      <c r="P19" s="9"/>
      <c r="Q19" s="5"/>
      <c r="R19" s="41"/>
    </row>
    <row r="20" spans="1:18" x14ac:dyDescent="0.3">
      <c r="A20" s="27">
        <f t="shared" si="0"/>
        <v>18</v>
      </c>
      <c r="B20" t="s">
        <v>16</v>
      </c>
      <c r="D20" s="46">
        <f>IF(D14&lt;C9,0,ROUND(100*($C9-D14)/($C9-$D$17),8))</f>
        <v>0</v>
      </c>
      <c r="E20" s="5"/>
      <c r="F20" s="47">
        <f>IF(F14&lt;C9,0,ROUND(100*($C9-F14)/($C9-$F$17),8))</f>
        <v>0</v>
      </c>
      <c r="H20" s="46">
        <f>IF(H14&lt;C9,0,ROUND(100*($C9-H14)/($C9-$H$17),8))</f>
        <v>4.759512</v>
      </c>
      <c r="I20" s="5"/>
      <c r="J20" s="47">
        <f>IF(J14&lt;C9,0,ROUND(100*($C9-J14)/($C9-$J$17),8))</f>
        <v>1.33568156</v>
      </c>
      <c r="K20" s="5"/>
      <c r="L20" s="46">
        <f>IF(L14&lt;C9,0,ROUND(100*($C9-L14)/($C9-$L$17),8))</f>
        <v>8.4677122499999999</v>
      </c>
      <c r="M20" s="5"/>
      <c r="N20" s="47">
        <f>IF(L14&lt;C9,0,ROUND(100*($C9-L14)/($C9-$N$17),8))</f>
        <v>2.3763291500000001</v>
      </c>
      <c r="P20" s="46">
        <f>IF(P14&lt;C9,0,ROUND(100*($C9-P14)/($C9-$P$17),8))</f>
        <v>0</v>
      </c>
      <c r="Q20" s="5"/>
      <c r="R20" s="47">
        <f>IF(R14&lt;C9,0,ROUND(100*($C9-R14)/($C9-$R$17),8))</f>
        <v>0</v>
      </c>
    </row>
    <row r="21" spans="1:18" x14ac:dyDescent="0.3">
      <c r="A21" s="27">
        <f t="shared" si="0"/>
        <v>19</v>
      </c>
      <c r="B21" t="s">
        <v>5</v>
      </c>
      <c r="D21" s="46">
        <f>100-D20</f>
        <v>100</v>
      </c>
      <c r="E21" s="5"/>
      <c r="F21" s="47">
        <f>100-F20</f>
        <v>100</v>
      </c>
      <c r="H21" s="46">
        <f>100-H20</f>
        <v>95.240487999999999</v>
      </c>
      <c r="I21" s="5"/>
      <c r="J21" s="47">
        <f>100-J20</f>
        <v>98.664318440000002</v>
      </c>
      <c r="K21" s="5"/>
      <c r="L21" s="46">
        <f>100-L20</f>
        <v>91.532287749999995</v>
      </c>
      <c r="M21" s="5"/>
      <c r="N21" s="47">
        <f>100-N20</f>
        <v>97.623670849999996</v>
      </c>
      <c r="P21" s="46">
        <f>100-P20</f>
        <v>100</v>
      </c>
      <c r="Q21" s="5"/>
      <c r="R21" s="47">
        <f>100-R20</f>
        <v>100</v>
      </c>
    </row>
    <row r="22" spans="1:18" x14ac:dyDescent="0.3">
      <c r="A22" s="27">
        <f t="shared" si="0"/>
        <v>20</v>
      </c>
      <c r="B22" s="3" t="s">
        <v>6</v>
      </c>
      <c r="D22" s="46">
        <f>SUM(D20:D21)</f>
        <v>100</v>
      </c>
      <c r="E22" s="5"/>
      <c r="F22" s="47">
        <f>SUM(F20:F21)</f>
        <v>100</v>
      </c>
      <c r="H22" s="46">
        <f>SUM(H20:H21)</f>
        <v>100</v>
      </c>
      <c r="I22" s="5"/>
      <c r="J22" s="47">
        <f>SUM(J20:J21)</f>
        <v>100</v>
      </c>
      <c r="K22" s="5"/>
      <c r="L22" s="46">
        <f>SUM(L20:L21)</f>
        <v>100</v>
      </c>
      <c r="M22" s="5"/>
      <c r="N22" s="47">
        <f>SUM(N20:N21)</f>
        <v>100</v>
      </c>
      <c r="P22" s="46">
        <f>SUM(P20:P21)</f>
        <v>100</v>
      </c>
      <c r="Q22" s="5"/>
      <c r="R22" s="47">
        <f>SUM(R20:R21)</f>
        <v>100</v>
      </c>
    </row>
    <row r="23" spans="1:18" x14ac:dyDescent="0.3">
      <c r="A23" s="27">
        <f t="shared" si="0"/>
        <v>21</v>
      </c>
      <c r="D23" s="9"/>
      <c r="E23" s="5"/>
      <c r="F23" s="41"/>
      <c r="H23" s="9"/>
      <c r="I23" s="5"/>
      <c r="J23" s="41"/>
      <c r="K23" s="5"/>
      <c r="L23" s="9"/>
      <c r="M23" s="5"/>
      <c r="N23" s="41"/>
      <c r="P23" s="9"/>
      <c r="Q23" s="5"/>
      <c r="R23" s="41"/>
    </row>
    <row r="24" spans="1:18" x14ac:dyDescent="0.3">
      <c r="A24" s="27">
        <f t="shared" si="0"/>
        <v>22</v>
      </c>
      <c r="B24" t="s">
        <v>50</v>
      </c>
      <c r="C24" s="4"/>
      <c r="D24" s="46">
        <f>+D20*(1-D12)</f>
        <v>0</v>
      </c>
      <c r="E24" s="5"/>
      <c r="F24" s="47">
        <f>+F20*(1-F12)</f>
        <v>0</v>
      </c>
      <c r="G24" s="4"/>
      <c r="H24" s="46">
        <f>+H20*(1-H12)</f>
        <v>4.66432176</v>
      </c>
      <c r="I24" s="5"/>
      <c r="J24" s="47">
        <f>+J20*(1-J12)</f>
        <v>1.3089679288</v>
      </c>
      <c r="K24" s="5"/>
      <c r="L24" s="46">
        <f>+L20*(1-L12)</f>
        <v>8.3830351274999995</v>
      </c>
      <c r="M24" s="5"/>
      <c r="N24" s="47">
        <f>+N20*(1-N12)</f>
        <v>2.3525658585000002</v>
      </c>
      <c r="P24" s="46">
        <f>+P20*(1-P12)</f>
        <v>0</v>
      </c>
      <c r="Q24" s="5"/>
      <c r="R24" s="47">
        <f>+R20*(1-R12)</f>
        <v>0</v>
      </c>
    </row>
    <row r="25" spans="1:18" x14ac:dyDescent="0.3">
      <c r="A25" s="27">
        <f t="shared" si="0"/>
        <v>23</v>
      </c>
      <c r="B25" t="s">
        <v>43</v>
      </c>
      <c r="C25" s="4"/>
      <c r="D25" s="112">
        <f>+D21*(1-D12)</f>
        <v>96.5</v>
      </c>
      <c r="E25" s="5"/>
      <c r="F25" s="115">
        <f>+F21*(1-F12)</f>
        <v>96.5</v>
      </c>
      <c r="G25" s="4"/>
      <c r="H25" s="112">
        <f>+H21*(1-H12)</f>
        <v>93.335678239999993</v>
      </c>
      <c r="I25" s="5"/>
      <c r="J25" s="115">
        <f>+J21*(1-J12)</f>
        <v>96.691032071199999</v>
      </c>
      <c r="K25" s="5"/>
      <c r="L25" s="112">
        <f>+L21*(1-L12)</f>
        <v>90.616964872499992</v>
      </c>
      <c r="M25" s="5"/>
      <c r="N25" s="115">
        <f>+N21*(1-N12)</f>
        <v>96.6474341415</v>
      </c>
      <c r="P25" s="112">
        <f>+P21*(1-P12)</f>
        <v>99.9</v>
      </c>
      <c r="Q25" s="5"/>
      <c r="R25" s="115">
        <f>+R21*(1-R12)</f>
        <v>99.9</v>
      </c>
    </row>
    <row r="26" spans="1:18" x14ac:dyDescent="0.3">
      <c r="A26" s="27">
        <f t="shared" si="0"/>
        <v>24</v>
      </c>
      <c r="B26" s="3" t="s">
        <v>7</v>
      </c>
      <c r="D26" s="46">
        <f>SUM(D24:D25)</f>
        <v>96.5</v>
      </c>
      <c r="E26" s="5"/>
      <c r="F26" s="47">
        <f>SUM(F24:F25)</f>
        <v>96.5</v>
      </c>
      <c r="H26" s="46">
        <f>SUM(H24:H25)</f>
        <v>98</v>
      </c>
      <c r="I26" s="5"/>
      <c r="J26" s="47">
        <f>SUM(J24:J25)</f>
        <v>98</v>
      </c>
      <c r="K26" s="5"/>
      <c r="L26" s="46">
        <f>SUM(L24:L25)</f>
        <v>98.999999999999986</v>
      </c>
      <c r="M26" s="5"/>
      <c r="N26" s="47">
        <f>SUM(N24:N25)</f>
        <v>99</v>
      </c>
      <c r="P26" s="46">
        <f>SUM(P24:P25)</f>
        <v>99.9</v>
      </c>
      <c r="Q26" s="5"/>
      <c r="R26" s="47">
        <f>SUM(R24:R25)</f>
        <v>99.9</v>
      </c>
    </row>
    <row r="27" spans="1:18" x14ac:dyDescent="0.3">
      <c r="A27" s="27">
        <f t="shared" si="0"/>
        <v>25</v>
      </c>
      <c r="D27" s="44"/>
      <c r="E27" s="34"/>
      <c r="F27" s="41"/>
      <c r="H27" s="44"/>
      <c r="I27" s="34"/>
      <c r="J27" s="41"/>
      <c r="K27" s="5"/>
      <c r="L27" s="44"/>
      <c r="M27" s="34"/>
      <c r="N27" s="41"/>
      <c r="P27" s="44"/>
      <c r="Q27" s="34"/>
      <c r="R27" s="41"/>
    </row>
    <row r="28" spans="1:18" x14ac:dyDescent="0.3">
      <c r="A28" s="27">
        <f t="shared" si="0"/>
        <v>26</v>
      </c>
      <c r="B28" s="137" t="s">
        <v>46</v>
      </c>
      <c r="C28" t="s">
        <v>8</v>
      </c>
      <c r="D28" s="69">
        <f>+VLOOKUP(D$17,Condensed,7)</f>
        <v>0.90399999999999991</v>
      </c>
      <c r="E28" s="5"/>
      <c r="F28" s="70">
        <v>0.65</v>
      </c>
      <c r="H28" s="44">
        <f>+$D28</f>
        <v>0.90399999999999991</v>
      </c>
      <c r="I28" s="5"/>
      <c r="J28" s="41">
        <f>+$F28</f>
        <v>0.65</v>
      </c>
      <c r="K28" s="5"/>
      <c r="L28" s="44">
        <f>+$D28</f>
        <v>0.90399999999999991</v>
      </c>
      <c r="M28" s="5"/>
      <c r="N28" s="41">
        <f>+$F28</f>
        <v>0.65</v>
      </c>
      <c r="P28" s="44">
        <f>+$D28</f>
        <v>0.90399999999999991</v>
      </c>
      <c r="Q28" s="5"/>
      <c r="R28" s="41">
        <f>+$F28</f>
        <v>0.65</v>
      </c>
    </row>
    <row r="29" spans="1:18" x14ac:dyDescent="0.3">
      <c r="A29" s="27">
        <f t="shared" si="0"/>
        <v>27</v>
      </c>
      <c r="B29" s="137"/>
      <c r="C29" t="s">
        <v>9</v>
      </c>
      <c r="D29" s="69">
        <f>+VLOOKUP(D$17,Condensed,6)</f>
        <v>2.7090000000000001</v>
      </c>
      <c r="E29" s="34"/>
      <c r="F29" s="70">
        <v>9.89</v>
      </c>
      <c r="H29" s="44">
        <f>+$D29</f>
        <v>2.7090000000000001</v>
      </c>
      <c r="I29" s="34"/>
      <c r="J29" s="41">
        <f>+$F29</f>
        <v>9.89</v>
      </c>
      <c r="K29" s="5"/>
      <c r="L29" s="44">
        <f>+$D29</f>
        <v>2.7090000000000001</v>
      </c>
      <c r="M29" s="34"/>
      <c r="N29" s="41">
        <f>+$F29</f>
        <v>9.89</v>
      </c>
      <c r="P29" s="44">
        <f>+$D29</f>
        <v>2.7090000000000001</v>
      </c>
      <c r="Q29" s="34"/>
      <c r="R29" s="41">
        <f>+$F29</f>
        <v>9.89</v>
      </c>
    </row>
    <row r="30" spans="1:18" x14ac:dyDescent="0.3">
      <c r="A30" s="27">
        <f t="shared" si="0"/>
        <v>28</v>
      </c>
      <c r="D30" s="44"/>
      <c r="E30" s="34"/>
      <c r="F30" s="41"/>
      <c r="H30" s="44"/>
      <c r="I30" s="34"/>
      <c r="J30" s="41"/>
      <c r="K30" s="5"/>
      <c r="L30" s="44"/>
      <c r="M30" s="34"/>
      <c r="N30" s="41"/>
      <c r="P30" s="44"/>
      <c r="Q30" s="34"/>
      <c r="R30" s="41"/>
    </row>
    <row r="31" spans="1:18" x14ac:dyDescent="0.3">
      <c r="A31" s="27">
        <f t="shared" si="0"/>
        <v>29</v>
      </c>
      <c r="B31" s="138" t="s">
        <v>42</v>
      </c>
      <c r="C31" t="s">
        <v>8</v>
      </c>
      <c r="D31" s="46">
        <f>+ROUND(D$24*D28,8)</f>
        <v>0</v>
      </c>
      <c r="E31" s="5"/>
      <c r="F31" s="47">
        <f>+ROUND(F$24*F28,8)</f>
        <v>0</v>
      </c>
      <c r="H31" s="46">
        <f>+ROUND(H$24*H28,8)</f>
        <v>4.2165468700000002</v>
      </c>
      <c r="I31" s="5"/>
      <c r="J31" s="47">
        <f>+ROUND(J$24*J28,8)</f>
        <v>0.85082915000000003</v>
      </c>
      <c r="K31" s="5"/>
      <c r="L31" s="46">
        <f>+ROUND(L$24*L28,8)</f>
        <v>7.5782637599999996</v>
      </c>
      <c r="M31" s="5"/>
      <c r="N31" s="47">
        <f>+ROUND(N$24*N28,8)</f>
        <v>1.5291678099999999</v>
      </c>
      <c r="P31" s="46">
        <f>+ROUND(P$24*P28,8)</f>
        <v>0</v>
      </c>
      <c r="Q31" s="5"/>
      <c r="R31" s="47">
        <f>+ROUND(R$24*R28,8)</f>
        <v>0</v>
      </c>
    </row>
    <row r="32" spans="1:18" x14ac:dyDescent="0.3">
      <c r="A32" s="27">
        <f t="shared" si="0"/>
        <v>30</v>
      </c>
      <c r="B32" s="138"/>
      <c r="C32" t="s">
        <v>9</v>
      </c>
      <c r="D32" s="46">
        <f>+ROUND(D$24*D29,8)</f>
        <v>0</v>
      </c>
      <c r="E32" s="5"/>
      <c r="F32" s="47">
        <f>+ROUND(F$24*F29,8)</f>
        <v>0</v>
      </c>
      <c r="H32" s="46">
        <f>+ROUND(H$24*H29,8)</f>
        <v>12.635647649999999</v>
      </c>
      <c r="I32" s="5"/>
      <c r="J32" s="47">
        <f>+ROUND(J$24*J29,8)</f>
        <v>12.94569282</v>
      </c>
      <c r="K32" s="5"/>
      <c r="L32" s="46">
        <f>+ROUND(L$24*L29,8)</f>
        <v>22.709642160000001</v>
      </c>
      <c r="M32" s="5"/>
      <c r="N32" s="47">
        <f>+ROUND(N$24*N29,8)</f>
        <v>23.26687634</v>
      </c>
      <c r="P32" s="46">
        <f>+ROUND(P$24*P29,8)</f>
        <v>0</v>
      </c>
      <c r="Q32" s="5"/>
      <c r="R32" s="47">
        <f>+ROUND(R$24*R29,8)</f>
        <v>0</v>
      </c>
    </row>
    <row r="33" spans="1:19" x14ac:dyDescent="0.3">
      <c r="A33" s="27">
        <f t="shared" si="0"/>
        <v>31</v>
      </c>
      <c r="D33" s="9"/>
      <c r="E33" s="5"/>
      <c r="F33" s="41"/>
      <c r="H33" s="9"/>
      <c r="I33" s="5"/>
      <c r="J33" s="41"/>
      <c r="K33" s="5"/>
      <c r="L33" s="9"/>
      <c r="M33" s="5"/>
      <c r="N33" s="41"/>
      <c r="P33" s="9"/>
      <c r="Q33" s="5"/>
      <c r="R33" s="41"/>
    </row>
    <row r="34" spans="1:19" x14ac:dyDescent="0.3">
      <c r="A34" s="27">
        <f t="shared" si="0"/>
        <v>32</v>
      </c>
      <c r="B34" t="s">
        <v>27</v>
      </c>
      <c r="C34" s="8" t="s">
        <v>10</v>
      </c>
      <c r="D34" s="9"/>
      <c r="E34" s="5"/>
      <c r="F34" s="41"/>
      <c r="G34" s="8"/>
      <c r="H34" s="9"/>
      <c r="I34" s="5"/>
      <c r="J34" s="41"/>
      <c r="K34" s="5"/>
      <c r="L34" s="9"/>
      <c r="M34" s="5"/>
      <c r="N34" s="41"/>
      <c r="P34" s="9"/>
      <c r="Q34" s="5"/>
      <c r="R34" s="41"/>
    </row>
    <row r="35" spans="1:19" x14ac:dyDescent="0.3">
      <c r="A35" s="27">
        <f t="shared" si="0"/>
        <v>33</v>
      </c>
      <c r="B35" t="s">
        <v>44</v>
      </c>
      <c r="C35" s="66">
        <f>+IF(VLOOKUP($C$3,Prices,2,FALSE)=0,"No data",VLOOKUP($C$3,Prices,2,FALSE)+C4+C5)</f>
        <v>8.5499999999999989</v>
      </c>
      <c r="D35" s="86">
        <f>+$C35*D31/100</f>
        <v>0</v>
      </c>
      <c r="E35" s="87"/>
      <c r="F35" s="88">
        <f>+$C35*F31/100</f>
        <v>0</v>
      </c>
      <c r="G35" s="13"/>
      <c r="H35" s="86">
        <f>+$C35*H31/100</f>
        <v>0.36051475738499994</v>
      </c>
      <c r="I35" s="87"/>
      <c r="J35" s="88">
        <f>+$C35*J31/100</f>
        <v>7.2745892324999992E-2</v>
      </c>
      <c r="K35" s="87"/>
      <c r="L35" s="86">
        <f>+$C35*L31/100</f>
        <v>0.64794155147999988</v>
      </c>
      <c r="M35" s="87"/>
      <c r="N35" s="88">
        <f>+$C35*N31/100</f>
        <v>0.13074384775499998</v>
      </c>
      <c r="O35" s="89"/>
      <c r="P35" s="86">
        <f>+$C35*P31/100</f>
        <v>0</v>
      </c>
      <c r="Q35" s="87"/>
      <c r="R35" s="88">
        <f>+$C35*R31/100</f>
        <v>0</v>
      </c>
    </row>
    <row r="36" spans="1:19" x14ac:dyDescent="0.3">
      <c r="A36" s="27">
        <f t="shared" si="0"/>
        <v>34</v>
      </c>
      <c r="B36" t="s">
        <v>47</v>
      </c>
      <c r="C36" s="66">
        <f>+IF(VLOOKUP($C$3,Prices,4,FALSE)=0,"No data",VLOOKUP($C$3,Prices,4,FALSE))</f>
        <v>5.48</v>
      </c>
      <c r="D36" s="113">
        <f>+$C36*D32/100</f>
        <v>0</v>
      </c>
      <c r="E36" s="87"/>
      <c r="F36" s="114">
        <f>+$C36*F32/100</f>
        <v>0</v>
      </c>
      <c r="G36" s="13"/>
      <c r="H36" s="113">
        <f>+$C36*H32/100</f>
        <v>0.69243349121999997</v>
      </c>
      <c r="I36" s="87"/>
      <c r="J36" s="114">
        <f>+$C36*J32/100</f>
        <v>0.70942396653600004</v>
      </c>
      <c r="K36" s="87"/>
      <c r="L36" s="113">
        <f>+$C36*L32/100</f>
        <v>1.2444883903680002</v>
      </c>
      <c r="M36" s="87"/>
      <c r="N36" s="114">
        <f>+$C36*N32/100</f>
        <v>1.2750248234320001</v>
      </c>
      <c r="O36" s="89"/>
      <c r="P36" s="113">
        <f>+$C36*P32/100</f>
        <v>0</v>
      </c>
      <c r="Q36" s="87"/>
      <c r="R36" s="114">
        <f>+$C36*R32/100</f>
        <v>0</v>
      </c>
    </row>
    <row r="37" spans="1:19" x14ac:dyDescent="0.3">
      <c r="A37" s="27">
        <f t="shared" si="0"/>
        <v>35</v>
      </c>
      <c r="B37" s="3" t="s">
        <v>11</v>
      </c>
      <c r="D37" s="86">
        <f>SUM(D35:D36)</f>
        <v>0</v>
      </c>
      <c r="E37" s="87"/>
      <c r="F37" s="88">
        <f>SUM(F35:F36)</f>
        <v>0</v>
      </c>
      <c r="G37" s="13"/>
      <c r="H37" s="86">
        <f>SUM(H35:H36)</f>
        <v>1.0529482486049999</v>
      </c>
      <c r="I37" s="87"/>
      <c r="J37" s="88">
        <f>SUM(J35:J36)</f>
        <v>0.78216985886099999</v>
      </c>
      <c r="K37" s="87"/>
      <c r="L37" s="86">
        <f>SUM(L35:L36)</f>
        <v>1.892429941848</v>
      </c>
      <c r="M37" s="87"/>
      <c r="N37" s="88">
        <f>SUM(N35:N36)</f>
        <v>1.4057686711870001</v>
      </c>
      <c r="O37" s="89"/>
      <c r="P37" s="86">
        <f>SUM(P35:P36)</f>
        <v>0</v>
      </c>
      <c r="Q37" s="87"/>
      <c r="R37" s="88">
        <f>SUM(R35:R36)</f>
        <v>0</v>
      </c>
    </row>
    <row r="38" spans="1:19" x14ac:dyDescent="0.3">
      <c r="A38" s="27">
        <f t="shared" si="0"/>
        <v>36</v>
      </c>
      <c r="D38" s="48"/>
      <c r="E38" s="5"/>
      <c r="F38" s="41"/>
      <c r="G38" s="20"/>
      <c r="H38" s="48"/>
      <c r="I38" s="5"/>
      <c r="J38" s="41"/>
      <c r="K38" s="5"/>
      <c r="L38" s="48"/>
      <c r="M38" s="5"/>
      <c r="N38" s="41"/>
      <c r="P38" s="48"/>
      <c r="Q38" s="5"/>
      <c r="R38" s="41"/>
    </row>
    <row r="39" spans="1:19" x14ac:dyDescent="0.3">
      <c r="A39" s="27">
        <f t="shared" si="0"/>
        <v>37</v>
      </c>
      <c r="B39" t="str">
        <f>+CONCATENATE("Value of Milk"," @$",+C4,IF(C5=0.2," and $0.20 FMPO",""))</f>
        <v>Value of Milk @$2.1 and $0.20 FMPO</v>
      </c>
      <c r="C39" s="8" t="s">
        <v>10</v>
      </c>
      <c r="D39" s="48"/>
      <c r="E39" s="5"/>
      <c r="F39" s="41"/>
      <c r="G39" s="20"/>
      <c r="H39" s="48"/>
      <c r="I39" s="5"/>
      <c r="J39" s="41"/>
      <c r="K39" s="5"/>
      <c r="L39" s="48"/>
      <c r="M39" s="5"/>
      <c r="N39" s="41"/>
      <c r="P39" s="48"/>
      <c r="Q39" s="5"/>
      <c r="R39" s="41"/>
    </row>
    <row r="40" spans="1:19" x14ac:dyDescent="0.3">
      <c r="A40" s="27">
        <f t="shared" si="0"/>
        <v>38</v>
      </c>
      <c r="B40" t="s">
        <v>44</v>
      </c>
      <c r="C40" s="66">
        <f>+C35</f>
        <v>8.5499999999999989</v>
      </c>
      <c r="D40" s="83">
        <f>+$C40*D25/100</f>
        <v>8.25075</v>
      </c>
      <c r="E40" s="11"/>
      <c r="F40" s="84">
        <f>+$C40*F25/100</f>
        <v>8.25075</v>
      </c>
      <c r="G40" s="20"/>
      <c r="H40" s="83">
        <f>+$C40*H25/100</f>
        <v>7.9802004895199978</v>
      </c>
      <c r="I40" s="11"/>
      <c r="J40" s="84">
        <f>+$C40*J25/100</f>
        <v>8.2670832420875993</v>
      </c>
      <c r="K40" s="11"/>
      <c r="L40" s="83">
        <f>+$C40*L25/100</f>
        <v>7.7477504965987487</v>
      </c>
      <c r="M40" s="11"/>
      <c r="N40" s="84">
        <f>+$C40*N25/100</f>
        <v>8.2633556190982489</v>
      </c>
      <c r="O40" s="85"/>
      <c r="P40" s="83">
        <f>+$C40*P25/100</f>
        <v>8.5414499999999993</v>
      </c>
      <c r="Q40" s="11"/>
      <c r="R40" s="84">
        <f>+$C40*R25/100</f>
        <v>8.5414499999999993</v>
      </c>
    </row>
    <row r="41" spans="1:19" x14ac:dyDescent="0.3">
      <c r="A41" s="27">
        <f t="shared" si="0"/>
        <v>39</v>
      </c>
      <c r="B41" t="s">
        <v>41</v>
      </c>
      <c r="C41" s="73">
        <f>+IF(VLOOKUP($C$3,Prices,3,FALSE)=0,"No data",VLOOKUP($C$3,Prices,3,FALSE)+C4/100+C5/100)</f>
        <v>2.6870999317169186</v>
      </c>
      <c r="D41" s="116">
        <f>+$C41*D$12*100</f>
        <v>9.404849761009217</v>
      </c>
      <c r="E41" s="11"/>
      <c r="F41" s="117">
        <f>+$C41*F$12*100</f>
        <v>9.404849761009217</v>
      </c>
      <c r="G41" s="20"/>
      <c r="H41" s="116">
        <f>+$C41*H$12*100</f>
        <v>5.3741998634338373</v>
      </c>
      <c r="I41" s="11"/>
      <c r="J41" s="117">
        <f>+$C41*J$12*100</f>
        <v>5.3741998634338373</v>
      </c>
      <c r="K41" s="11"/>
      <c r="L41" s="116">
        <f>+$C41*L$12*100</f>
        <v>2.6870999317169186</v>
      </c>
      <c r="M41" s="11"/>
      <c r="N41" s="117">
        <f>+$C41*N$12*100</f>
        <v>2.6870999317169186</v>
      </c>
      <c r="O41" s="85"/>
      <c r="P41" s="116">
        <f>+$C41*P$12*100</f>
        <v>0.26870999317169186</v>
      </c>
      <c r="Q41" s="11"/>
      <c r="R41" s="117">
        <f>+$C41*R$12*100</f>
        <v>0.26870999317169186</v>
      </c>
    </row>
    <row r="42" spans="1:19" ht="15" thickBot="1" x14ac:dyDescent="0.35">
      <c r="A42" s="27">
        <f t="shared" si="0"/>
        <v>40</v>
      </c>
      <c r="B42" s="3" t="s">
        <v>11</v>
      </c>
      <c r="D42" s="90">
        <f>+D41+D40</f>
        <v>17.655599761009217</v>
      </c>
      <c r="E42" s="91"/>
      <c r="F42" s="92">
        <f>+F41+F40</f>
        <v>17.655599761009217</v>
      </c>
      <c r="G42" s="20"/>
      <c r="H42" s="90">
        <f>+SUM(H40:H41)</f>
        <v>13.354400352953835</v>
      </c>
      <c r="I42" s="91"/>
      <c r="J42" s="92">
        <f>+SUM(J40:J41)</f>
        <v>13.641283105521437</v>
      </c>
      <c r="K42" s="11"/>
      <c r="L42" s="90">
        <f>+SUM(L40:L41)</f>
        <v>10.434850428315666</v>
      </c>
      <c r="M42" s="91"/>
      <c r="N42" s="92">
        <f>+SUM(N40:N41)</f>
        <v>10.950455550815168</v>
      </c>
      <c r="O42" s="85"/>
      <c r="P42" s="90">
        <f>+P41+P40</f>
        <v>8.8101599931716912</v>
      </c>
      <c r="Q42" s="91"/>
      <c r="R42" s="92">
        <f>+R41+R40</f>
        <v>8.8101599931716912</v>
      </c>
    </row>
    <row r="43" spans="1:19" x14ac:dyDescent="0.3">
      <c r="A43" s="27">
        <f t="shared" si="0"/>
        <v>41</v>
      </c>
      <c r="B43" s="3"/>
      <c r="C43" s="5"/>
      <c r="D43" s="30"/>
      <c r="E43" s="30"/>
      <c r="F43" s="30"/>
      <c r="G43" s="34"/>
      <c r="H43" s="31"/>
      <c r="I43" s="31"/>
      <c r="J43" s="31"/>
      <c r="K43" s="31"/>
      <c r="L43" s="31"/>
      <c r="M43" s="29"/>
      <c r="N43" s="31"/>
      <c r="O43" s="34"/>
      <c r="P43" s="30"/>
      <c r="Q43" s="29"/>
      <c r="R43" s="30"/>
      <c r="S43" s="29"/>
    </row>
    <row r="44" spans="1:19" ht="15" thickBot="1" x14ac:dyDescent="0.35">
      <c r="A44" s="27">
        <f t="shared" si="0"/>
        <v>42</v>
      </c>
      <c r="B44" s="6"/>
      <c r="C44" s="5"/>
      <c r="D44" s="29"/>
      <c r="E44" s="29"/>
      <c r="F44" s="29"/>
      <c r="G44" s="34"/>
      <c r="H44" s="33"/>
      <c r="I44" s="34"/>
      <c r="J44" s="33"/>
      <c r="K44" s="34"/>
      <c r="L44" s="33"/>
      <c r="M44" s="29"/>
      <c r="N44" s="33"/>
      <c r="O44" s="34"/>
      <c r="P44" s="29"/>
      <c r="Q44" s="29"/>
      <c r="R44" s="29"/>
      <c r="S44" s="29"/>
    </row>
    <row r="45" spans="1:19" x14ac:dyDescent="0.3">
      <c r="A45" s="27">
        <f t="shared" si="0"/>
        <v>43</v>
      </c>
      <c r="B45" s="57" t="s">
        <v>28</v>
      </c>
      <c r="C45" s="57"/>
      <c r="D45" s="93">
        <f>ROUND(D42+D37,4)</f>
        <v>17.6556</v>
      </c>
      <c r="E45" s="94"/>
      <c r="F45" s="95">
        <f>ROUND(F42+F37,4)</f>
        <v>17.6556</v>
      </c>
      <c r="G45" s="96"/>
      <c r="H45" s="97">
        <f>ROUND(H42+H37,4)</f>
        <v>14.407299999999999</v>
      </c>
      <c r="I45" s="98"/>
      <c r="J45" s="99">
        <f>ROUND(J42+J37,4)</f>
        <v>14.423500000000001</v>
      </c>
      <c r="K45" s="100"/>
      <c r="L45" s="97">
        <f>ROUND(L42+L37,4)</f>
        <v>12.327299999999999</v>
      </c>
      <c r="M45" s="94"/>
      <c r="N45" s="99">
        <f>ROUND(N42+N37,4)</f>
        <v>12.356199999999999</v>
      </c>
      <c r="O45" s="13"/>
      <c r="P45" s="93">
        <f>ROUND(P42+P37,4)</f>
        <v>8.8102</v>
      </c>
      <c r="Q45" s="94"/>
      <c r="R45" s="95">
        <f>ROUND(R42+R37,4)</f>
        <v>8.8102</v>
      </c>
      <c r="S45" s="34"/>
    </row>
    <row r="46" spans="1:19" x14ac:dyDescent="0.3">
      <c r="A46" s="27">
        <f t="shared" si="0"/>
        <v>44</v>
      </c>
      <c r="B46" s="57"/>
      <c r="C46" s="10"/>
      <c r="D46" s="51"/>
      <c r="E46" s="33"/>
      <c r="F46" s="53"/>
      <c r="G46" s="52"/>
      <c r="H46" s="58"/>
      <c r="I46" s="33"/>
      <c r="J46" s="53"/>
      <c r="K46" s="33"/>
      <c r="L46" s="58"/>
      <c r="M46" s="34"/>
      <c r="N46" s="53"/>
      <c r="O46" s="34"/>
      <c r="P46" s="51"/>
      <c r="Q46" s="34"/>
      <c r="R46" s="53"/>
      <c r="S46" s="34"/>
    </row>
    <row r="47" spans="1:19" x14ac:dyDescent="0.3">
      <c r="A47" s="27">
        <f t="shared" si="0"/>
        <v>45</v>
      </c>
      <c r="B47" s="5" t="s">
        <v>45</v>
      </c>
      <c r="C47" s="7"/>
      <c r="D47" s="118">
        <f>ROUND(100/(100+(100*D12*0.04811)-(100*D13*0.38556))*8.3341,2)</f>
        <v>8.61</v>
      </c>
      <c r="E47" s="31"/>
      <c r="F47" s="74">
        <f>+D47</f>
        <v>8.61</v>
      </c>
      <c r="G47" s="56"/>
      <c r="H47" s="69">
        <f>ROUND(100/(100+(100*H12*0.04811)-(100*H13*0.38556))*8.3341,2)</f>
        <v>8.66</v>
      </c>
      <c r="I47" s="34"/>
      <c r="J47" s="45">
        <f>+H47</f>
        <v>8.66</v>
      </c>
      <c r="K47" s="34"/>
      <c r="L47" s="118">
        <f>ROUND(100/(100+(100*L12*0.04811)-(100*L13*0.38556))*8.3341,2)</f>
        <v>8.6999999999999993</v>
      </c>
      <c r="M47" s="34"/>
      <c r="N47" s="45">
        <f>+L47</f>
        <v>8.6999999999999993</v>
      </c>
      <c r="O47" s="34"/>
      <c r="P47" s="118">
        <f>ROUND(100/(100+(100*P12*0.04811)-(100*P13*0.38556))*8.3341,2)</f>
        <v>8.6300000000000008</v>
      </c>
      <c r="Q47" s="34"/>
      <c r="R47" s="45">
        <f>+P47</f>
        <v>8.6300000000000008</v>
      </c>
      <c r="S47" s="34"/>
    </row>
    <row r="48" spans="1:19" x14ac:dyDescent="0.3">
      <c r="A48" s="27">
        <f t="shared" si="0"/>
        <v>46</v>
      </c>
      <c r="B48" s="5" t="s">
        <v>12</v>
      </c>
      <c r="C48" s="5"/>
      <c r="D48" s="51">
        <f>100/$D47</f>
        <v>11.614401858304298</v>
      </c>
      <c r="E48" s="33"/>
      <c r="F48" s="53">
        <f>100/$F47</f>
        <v>11.614401858304298</v>
      </c>
      <c r="G48" s="34"/>
      <c r="H48" s="51">
        <f>100/$H47</f>
        <v>11.547344110854503</v>
      </c>
      <c r="I48" s="33"/>
      <c r="J48" s="53">
        <f>100/$J47</f>
        <v>11.547344110854503</v>
      </c>
      <c r="K48" s="33"/>
      <c r="L48" s="51">
        <f>100/$L47</f>
        <v>11.494252873563219</v>
      </c>
      <c r="M48" s="34"/>
      <c r="N48" s="53">
        <f>100/$N47</f>
        <v>11.494252873563219</v>
      </c>
      <c r="O48" s="34"/>
      <c r="P48" s="51">
        <f>100/$P47</f>
        <v>11.587485515643104</v>
      </c>
      <c r="Q48" s="34"/>
      <c r="R48" s="53">
        <f>100/$R47</f>
        <v>11.587485515643104</v>
      </c>
      <c r="S48" s="34"/>
    </row>
    <row r="49" spans="1:19" x14ac:dyDescent="0.3">
      <c r="A49" s="109">
        <f t="shared" si="0"/>
        <v>47</v>
      </c>
      <c r="B49" s="5"/>
      <c r="C49" s="5"/>
      <c r="D49" s="51"/>
      <c r="E49" s="33"/>
      <c r="F49" s="53"/>
      <c r="G49" s="34"/>
      <c r="H49" s="51"/>
      <c r="I49" s="33"/>
      <c r="J49" s="53"/>
      <c r="K49" s="33"/>
      <c r="L49" s="51"/>
      <c r="M49" s="34"/>
      <c r="N49" s="53"/>
      <c r="O49" s="34"/>
      <c r="P49" s="51"/>
      <c r="Q49" s="34"/>
      <c r="R49" s="53"/>
      <c r="S49" s="34"/>
    </row>
    <row r="50" spans="1:19" x14ac:dyDescent="0.3">
      <c r="A50" s="109">
        <f t="shared" si="0"/>
        <v>48</v>
      </c>
      <c r="B50" s="5" t="s">
        <v>13</v>
      </c>
      <c r="C50" s="6" t="s">
        <v>14</v>
      </c>
      <c r="D50" s="101">
        <f>+D42/D48</f>
        <v>1.5201471394228936</v>
      </c>
      <c r="E50" s="13"/>
      <c r="F50" s="102">
        <f>+F42/F48</f>
        <v>1.5201471394228936</v>
      </c>
      <c r="G50" s="103"/>
      <c r="H50" s="101">
        <f>+H42/H48</f>
        <v>1.1564910705658022</v>
      </c>
      <c r="I50" s="13"/>
      <c r="J50" s="102">
        <f>+J42/J48</f>
        <v>1.1813351169381565</v>
      </c>
      <c r="K50" s="13"/>
      <c r="L50" s="101">
        <f>+L42/L48</f>
        <v>0.90783198726346293</v>
      </c>
      <c r="M50" s="13"/>
      <c r="N50" s="102">
        <f>+N42/N48</f>
        <v>0.95268963292091946</v>
      </c>
      <c r="O50" s="13"/>
      <c r="P50" s="101">
        <f>+P42/P48</f>
        <v>0.76031680741071705</v>
      </c>
      <c r="Q50" s="13"/>
      <c r="R50" s="102">
        <f>+R42/R48</f>
        <v>0.76031680741071705</v>
      </c>
      <c r="S50" s="34"/>
    </row>
    <row r="51" spans="1:19" x14ac:dyDescent="0.3">
      <c r="A51" s="109">
        <f t="shared" si="0"/>
        <v>49</v>
      </c>
      <c r="B51" s="5"/>
      <c r="C51" s="6" t="s">
        <v>15</v>
      </c>
      <c r="D51" s="107">
        <f>+D37/D48</f>
        <v>0</v>
      </c>
      <c r="E51" s="13"/>
      <c r="F51" s="108">
        <f>+F37/F48</f>
        <v>0</v>
      </c>
      <c r="G51" s="103"/>
      <c r="H51" s="107">
        <f>+H37/H48</f>
        <v>9.1185318329192994E-2</v>
      </c>
      <c r="I51" s="13"/>
      <c r="J51" s="108">
        <f>+J37/J48</f>
        <v>6.7735909777362602E-2</v>
      </c>
      <c r="K51" s="13"/>
      <c r="L51" s="107">
        <f>+L37/L48</f>
        <v>0.16464140494077598</v>
      </c>
      <c r="M51" s="13"/>
      <c r="N51" s="108">
        <f>+N37/N48</f>
        <v>0.12230187439326899</v>
      </c>
      <c r="O51" s="13"/>
      <c r="P51" s="107">
        <f>+P37/P48</f>
        <v>0</v>
      </c>
      <c r="Q51" s="13"/>
      <c r="R51" s="108">
        <f>+R37/R48</f>
        <v>0</v>
      </c>
      <c r="S51" s="34"/>
    </row>
    <row r="52" spans="1:19" ht="15" thickBot="1" x14ac:dyDescent="0.35">
      <c r="A52" s="109">
        <f t="shared" si="0"/>
        <v>50</v>
      </c>
      <c r="B52" s="5"/>
      <c r="C52" s="5" t="s">
        <v>11</v>
      </c>
      <c r="D52" s="104">
        <f>+D50+D51</f>
        <v>1.5201471394228936</v>
      </c>
      <c r="E52" s="105"/>
      <c r="F52" s="106">
        <f>+F50+F51</f>
        <v>1.5201471394228936</v>
      </c>
      <c r="G52" s="13"/>
      <c r="H52" s="104">
        <f>+H50+H51</f>
        <v>1.2476763888949953</v>
      </c>
      <c r="I52" s="105"/>
      <c r="J52" s="106">
        <f>+J50+J51</f>
        <v>1.2490710267155192</v>
      </c>
      <c r="K52" s="13"/>
      <c r="L52" s="104">
        <f>+L50+L51</f>
        <v>1.0724733922042389</v>
      </c>
      <c r="M52" s="105"/>
      <c r="N52" s="106">
        <f>+N50+N51</f>
        <v>1.0749915073141885</v>
      </c>
      <c r="O52" s="13"/>
      <c r="P52" s="104">
        <f>+P50+P51</f>
        <v>0.76031680741071705</v>
      </c>
      <c r="Q52" s="105"/>
      <c r="R52" s="106">
        <f>+R50+R51</f>
        <v>0.76031680741071705</v>
      </c>
      <c r="S52" s="34"/>
    </row>
    <row r="53" spans="1:19" x14ac:dyDescent="0.3">
      <c r="A53" s="109">
        <f t="shared" si="0"/>
        <v>51</v>
      </c>
      <c r="B53" s="34" t="s">
        <v>29</v>
      </c>
      <c r="C53" s="5"/>
      <c r="D53" s="34"/>
      <c r="E53" s="34"/>
      <c r="F53" s="33">
        <f>+F52-D52</f>
        <v>0</v>
      </c>
      <c r="G53" s="34"/>
      <c r="H53" s="33"/>
      <c r="I53" s="34"/>
      <c r="J53" s="33">
        <f>+J52-H52</f>
        <v>1.3946378205238474E-3</v>
      </c>
      <c r="K53" s="34"/>
      <c r="L53" s="34"/>
      <c r="M53" s="34"/>
      <c r="N53" s="33">
        <f>+N52-L52</f>
        <v>2.5181151099495924E-3</v>
      </c>
      <c r="O53" s="34"/>
      <c r="P53" s="34"/>
      <c r="Q53" s="34"/>
      <c r="R53" s="33">
        <f>+R52-P52</f>
        <v>0</v>
      </c>
      <c r="S53" s="34"/>
    </row>
    <row r="54" spans="1:19" x14ac:dyDescent="0.3">
      <c r="A54" s="1"/>
      <c r="B54" s="54"/>
      <c r="C54" s="1"/>
      <c r="D54" s="54"/>
      <c r="E54" s="54"/>
      <c r="F54" s="32"/>
      <c r="G54" s="54"/>
      <c r="H54" s="32"/>
      <c r="I54" s="54"/>
      <c r="J54" s="32"/>
      <c r="K54" s="54"/>
      <c r="L54" s="54"/>
      <c r="M54" s="54"/>
      <c r="N54" s="32"/>
      <c r="O54" s="54"/>
      <c r="P54" s="54"/>
      <c r="Q54" s="54"/>
      <c r="R54" s="32"/>
      <c r="S54" s="34"/>
    </row>
    <row r="55" spans="1:19" x14ac:dyDescent="0.3">
      <c r="B55" s="15" t="s">
        <v>21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</row>
    <row r="56" spans="1:19" x14ac:dyDescent="0.3">
      <c r="B56" s="77" t="s">
        <v>49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</row>
    <row r="57" spans="1:19" x14ac:dyDescent="0.3">
      <c r="B57" s="2" t="s">
        <v>48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</row>
    <row r="58" spans="1:19" x14ac:dyDescent="0.3">
      <c r="B58" s="127" t="s">
        <v>60</v>
      </c>
      <c r="C58" s="127"/>
      <c r="D58" s="127"/>
      <c r="E58" s="127"/>
      <c r="F58" s="127"/>
      <c r="G58" s="127"/>
      <c r="H58" s="127"/>
      <c r="I58" s="127"/>
      <c r="J58" s="127"/>
      <c r="K58" s="127"/>
      <c r="L58" s="127"/>
      <c r="M58" s="127"/>
      <c r="N58" s="127"/>
      <c r="O58" s="127"/>
      <c r="P58" s="127"/>
      <c r="Q58" s="127"/>
      <c r="R58" s="127"/>
    </row>
    <row r="59" spans="1:19" x14ac:dyDescent="0.3">
      <c r="B59" s="127"/>
      <c r="C59" s="127"/>
      <c r="D59" s="127"/>
      <c r="E59" s="127"/>
      <c r="F59" s="127"/>
      <c r="G59" s="127"/>
      <c r="H59" s="127"/>
      <c r="I59" s="127"/>
      <c r="J59" s="127"/>
      <c r="K59" s="127"/>
      <c r="L59" s="127"/>
      <c r="M59" s="127"/>
      <c r="N59" s="127"/>
      <c r="O59" s="127"/>
      <c r="P59" s="127"/>
      <c r="Q59" s="127"/>
      <c r="R59" s="127"/>
    </row>
    <row r="60" spans="1:19" x14ac:dyDescent="0.3">
      <c r="B60" s="2" t="s">
        <v>59</v>
      </c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</row>
    <row r="61" spans="1:19" x14ac:dyDescent="0.3">
      <c r="B61" s="2" t="s">
        <v>58</v>
      </c>
    </row>
    <row r="62" spans="1:19" x14ac:dyDescent="0.3">
      <c r="B62" s="2" t="s">
        <v>63</v>
      </c>
    </row>
    <row r="63" spans="1:19" x14ac:dyDescent="0.3">
      <c r="B63" s="2" t="s">
        <v>62</v>
      </c>
    </row>
  </sheetData>
  <mergeCells count="11">
    <mergeCell ref="A1:R1"/>
    <mergeCell ref="E3:R4"/>
    <mergeCell ref="B10:B11"/>
    <mergeCell ref="B58:R59"/>
    <mergeCell ref="E6:R9"/>
    <mergeCell ref="B28:B29"/>
    <mergeCell ref="B31:B32"/>
    <mergeCell ref="P11:R11"/>
    <mergeCell ref="D11:F11"/>
    <mergeCell ref="L11:N11"/>
    <mergeCell ref="H11:J11"/>
  </mergeCells>
  <pageMargins left="0.5" right="0.5" top="0.5" bottom="0.5" header="0.3" footer="0.3"/>
  <pageSetup scale="5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3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0" sqref="C30"/>
    </sheetView>
  </sheetViews>
  <sheetFormatPr defaultColWidth="8.77734375" defaultRowHeight="14.4" x14ac:dyDescent="0.3"/>
  <cols>
    <col min="2" max="3" width="10.44140625" customWidth="1"/>
    <col min="4" max="4" width="10.44140625" bestFit="1" customWidth="1"/>
    <col min="5" max="5" width="15.33203125" bestFit="1" customWidth="1"/>
    <col min="6" max="6" width="11.77734375" bestFit="1" customWidth="1"/>
    <col min="7" max="7" width="12.33203125" customWidth="1"/>
  </cols>
  <sheetData>
    <row r="1" spans="1:7" x14ac:dyDescent="0.3">
      <c r="A1" s="151" t="s">
        <v>22</v>
      </c>
      <c r="B1" s="152"/>
      <c r="C1" s="71"/>
      <c r="E1" s="24" t="s">
        <v>36</v>
      </c>
      <c r="F1" s="24" t="s">
        <v>37</v>
      </c>
    </row>
    <row r="2" spans="1:7" ht="43.2" x14ac:dyDescent="0.3">
      <c r="A2" s="65" t="s">
        <v>31</v>
      </c>
      <c r="B2" s="65" t="s">
        <v>30</v>
      </c>
      <c r="C2" s="65" t="s">
        <v>32</v>
      </c>
      <c r="D2" s="25" t="s">
        <v>33</v>
      </c>
      <c r="E2" s="25" t="s">
        <v>34</v>
      </c>
      <c r="F2" s="25" t="s">
        <v>35</v>
      </c>
      <c r="G2" s="25" t="s">
        <v>38</v>
      </c>
    </row>
    <row r="3" spans="1:7" x14ac:dyDescent="0.3">
      <c r="A3" s="18">
        <v>0.19500000000000001</v>
      </c>
      <c r="B3" s="18">
        <f>+A3+0.01</f>
        <v>0.20500000000000002</v>
      </c>
      <c r="C3" s="72">
        <v>0.11</v>
      </c>
      <c r="D3" s="64">
        <v>9.0299999999999994</v>
      </c>
      <c r="E3" s="19">
        <v>2.19</v>
      </c>
      <c r="F3" s="19">
        <v>1.234</v>
      </c>
      <c r="G3" s="19">
        <f t="shared" ref="G3:G43" si="0">+E3-F3</f>
        <v>0.95599999999999996</v>
      </c>
    </row>
    <row r="4" spans="1:7" x14ac:dyDescent="0.3">
      <c r="A4" s="18">
        <f>+B3</f>
        <v>0.20500000000000002</v>
      </c>
      <c r="B4" s="18">
        <f>+A4+0.01</f>
        <v>0.21500000000000002</v>
      </c>
      <c r="C4" s="72">
        <v>0.11</v>
      </c>
      <c r="D4" s="64">
        <v>9.06</v>
      </c>
      <c r="E4" s="19">
        <v>2.2989999999999999</v>
      </c>
      <c r="F4" s="19">
        <v>1.3480000000000001</v>
      </c>
      <c r="G4" s="19">
        <f t="shared" si="0"/>
        <v>0.95099999999999985</v>
      </c>
    </row>
    <row r="5" spans="1:7" x14ac:dyDescent="0.3">
      <c r="A5" s="18">
        <f t="shared" ref="A5:A41" si="1">+B4</f>
        <v>0.21500000000000002</v>
      </c>
      <c r="B5" s="18">
        <f t="shared" ref="B5:B41" si="2">+A5+0.01</f>
        <v>0.22500000000000003</v>
      </c>
      <c r="C5" s="72">
        <v>0.12</v>
      </c>
      <c r="D5" s="64">
        <v>9.1</v>
      </c>
      <c r="E5" s="19">
        <v>2.4079999999999999</v>
      </c>
      <c r="F5" s="19">
        <v>1.4610000000000001</v>
      </c>
      <c r="G5" s="19">
        <f t="shared" si="0"/>
        <v>0.94699999999999984</v>
      </c>
    </row>
    <row r="6" spans="1:7" x14ac:dyDescent="0.3">
      <c r="A6" s="18">
        <f t="shared" si="1"/>
        <v>0.22500000000000003</v>
      </c>
      <c r="B6" s="18">
        <f t="shared" si="2"/>
        <v>0.23500000000000004</v>
      </c>
      <c r="C6" s="72">
        <v>0.13</v>
      </c>
      <c r="D6" s="64">
        <v>9.14</v>
      </c>
      <c r="E6" s="19">
        <v>2.5179999999999998</v>
      </c>
      <c r="F6" s="19">
        <v>1.575</v>
      </c>
      <c r="G6" s="19">
        <f t="shared" si="0"/>
        <v>0.94299999999999984</v>
      </c>
    </row>
    <row r="7" spans="1:7" x14ac:dyDescent="0.3">
      <c r="A7" s="18">
        <f t="shared" si="1"/>
        <v>0.23500000000000004</v>
      </c>
      <c r="B7" s="18">
        <f t="shared" si="2"/>
        <v>0.24500000000000005</v>
      </c>
      <c r="C7" s="72">
        <v>0.13</v>
      </c>
      <c r="D7" s="64">
        <v>9.18</v>
      </c>
      <c r="E7" s="19">
        <v>2.6269999999999998</v>
      </c>
      <c r="F7" s="19">
        <v>1.6879999999999999</v>
      </c>
      <c r="G7" s="19">
        <f t="shared" si="0"/>
        <v>0.93899999999999983</v>
      </c>
    </row>
    <row r="8" spans="1:7" x14ac:dyDescent="0.3">
      <c r="A8" s="18">
        <f t="shared" si="1"/>
        <v>0.24500000000000005</v>
      </c>
      <c r="B8" s="18">
        <f t="shared" si="2"/>
        <v>0.25500000000000006</v>
      </c>
      <c r="C8" s="72">
        <v>0.14000000000000001</v>
      </c>
      <c r="D8" s="64">
        <v>9.2200000000000006</v>
      </c>
      <c r="E8" s="19">
        <v>2.7370000000000001</v>
      </c>
      <c r="F8" s="19">
        <v>1.802</v>
      </c>
      <c r="G8" s="19">
        <f t="shared" si="0"/>
        <v>0.93500000000000005</v>
      </c>
    </row>
    <row r="9" spans="1:7" x14ac:dyDescent="0.3">
      <c r="A9" s="18">
        <f t="shared" si="1"/>
        <v>0.25500000000000006</v>
      </c>
      <c r="B9" s="18">
        <f t="shared" si="2"/>
        <v>0.26500000000000007</v>
      </c>
      <c r="C9" s="72">
        <v>0.14000000000000001</v>
      </c>
      <c r="D9" s="64">
        <v>9.26</v>
      </c>
      <c r="E9" s="19">
        <v>2.8460000000000001</v>
      </c>
      <c r="F9" s="19">
        <v>1.915</v>
      </c>
      <c r="G9" s="19">
        <f t="shared" si="0"/>
        <v>0.93100000000000005</v>
      </c>
    </row>
    <row r="10" spans="1:7" x14ac:dyDescent="0.3">
      <c r="A10" s="18">
        <f t="shared" si="1"/>
        <v>0.26500000000000007</v>
      </c>
      <c r="B10" s="18">
        <f t="shared" si="2"/>
        <v>0.27500000000000008</v>
      </c>
      <c r="C10" s="72">
        <v>0.15</v>
      </c>
      <c r="D10" s="64">
        <v>9.3000000000000007</v>
      </c>
      <c r="E10" s="19">
        <v>2.956</v>
      </c>
      <c r="F10" s="19">
        <v>2.0289999999999999</v>
      </c>
      <c r="G10" s="19">
        <f t="shared" si="0"/>
        <v>0.92700000000000005</v>
      </c>
    </row>
    <row r="11" spans="1:7" x14ac:dyDescent="0.3">
      <c r="A11" s="18">
        <f t="shared" si="1"/>
        <v>0.27500000000000008</v>
      </c>
      <c r="B11" s="18">
        <f t="shared" si="2"/>
        <v>0.28500000000000009</v>
      </c>
      <c r="C11" s="72">
        <v>0.15</v>
      </c>
      <c r="D11" s="64">
        <v>9.34</v>
      </c>
      <c r="E11" s="19">
        <v>3.0649999999999999</v>
      </c>
      <c r="F11" s="19">
        <v>2.1419999999999999</v>
      </c>
      <c r="G11" s="19">
        <f t="shared" si="0"/>
        <v>0.92300000000000004</v>
      </c>
    </row>
    <row r="12" spans="1:7" x14ac:dyDescent="0.3">
      <c r="A12" s="18">
        <f t="shared" si="1"/>
        <v>0.28500000000000009</v>
      </c>
      <c r="B12" s="18">
        <f t="shared" si="2"/>
        <v>0.2950000000000001</v>
      </c>
      <c r="C12" s="72">
        <v>0.16</v>
      </c>
      <c r="D12" s="64">
        <v>9.3800000000000008</v>
      </c>
      <c r="E12" s="19">
        <v>3.1749999999999998</v>
      </c>
      <c r="F12" s="19">
        <v>2.2549999999999999</v>
      </c>
      <c r="G12" s="19">
        <f t="shared" si="0"/>
        <v>0.91999999999999993</v>
      </c>
    </row>
    <row r="13" spans="1:7" x14ac:dyDescent="0.3">
      <c r="A13" s="18">
        <f t="shared" si="1"/>
        <v>0.2950000000000001</v>
      </c>
      <c r="B13" s="18">
        <f t="shared" si="2"/>
        <v>0.3050000000000001</v>
      </c>
      <c r="C13" s="72">
        <v>0.16</v>
      </c>
      <c r="D13" s="64">
        <v>9.42</v>
      </c>
      <c r="E13" s="19">
        <v>3.2839999999999998</v>
      </c>
      <c r="F13" s="19">
        <v>2.3690000000000002</v>
      </c>
      <c r="G13" s="19">
        <f t="shared" si="0"/>
        <v>0.91499999999999959</v>
      </c>
    </row>
    <row r="14" spans="1:7" x14ac:dyDescent="0.3">
      <c r="A14" s="18">
        <f t="shared" si="1"/>
        <v>0.3050000000000001</v>
      </c>
      <c r="B14" s="18">
        <f t="shared" si="2"/>
        <v>0.31500000000000011</v>
      </c>
      <c r="C14" s="72">
        <v>0.17</v>
      </c>
      <c r="D14" s="64">
        <v>9.4600000000000009</v>
      </c>
      <c r="E14" s="19">
        <v>3.3940000000000001</v>
      </c>
      <c r="F14" s="19">
        <v>2.4820000000000002</v>
      </c>
      <c r="G14" s="19">
        <f t="shared" si="0"/>
        <v>0.91199999999999992</v>
      </c>
    </row>
    <row r="15" spans="1:7" x14ac:dyDescent="0.3">
      <c r="A15" s="18">
        <f t="shared" si="1"/>
        <v>0.31500000000000011</v>
      </c>
      <c r="B15" s="18">
        <f t="shared" si="2"/>
        <v>0.32500000000000012</v>
      </c>
      <c r="C15" s="72">
        <v>0.18</v>
      </c>
      <c r="D15" s="64">
        <v>9.5</v>
      </c>
      <c r="E15" s="19">
        <v>3.5030000000000001</v>
      </c>
      <c r="F15" s="19">
        <v>2.5960000000000001</v>
      </c>
      <c r="G15" s="19">
        <f t="shared" si="0"/>
        <v>0.90700000000000003</v>
      </c>
    </row>
    <row r="16" spans="1:7" x14ac:dyDescent="0.3">
      <c r="A16" s="18">
        <f t="shared" si="1"/>
        <v>0.32500000000000012</v>
      </c>
      <c r="B16" s="18">
        <f t="shared" si="2"/>
        <v>0.33500000000000013</v>
      </c>
      <c r="C16" s="72">
        <v>0.18</v>
      </c>
      <c r="D16" s="64">
        <v>9.5399999999999991</v>
      </c>
      <c r="E16" s="19">
        <v>3.613</v>
      </c>
      <c r="F16" s="19">
        <v>2.7090000000000001</v>
      </c>
      <c r="G16" s="19">
        <f t="shared" si="0"/>
        <v>0.90399999999999991</v>
      </c>
    </row>
    <row r="17" spans="1:7" x14ac:dyDescent="0.3">
      <c r="A17" s="18">
        <f t="shared" si="1"/>
        <v>0.33500000000000013</v>
      </c>
      <c r="B17" s="18">
        <f t="shared" si="2"/>
        <v>0.34500000000000014</v>
      </c>
      <c r="C17" s="72">
        <v>0.19</v>
      </c>
      <c r="D17" s="64">
        <v>9.58</v>
      </c>
      <c r="E17" s="19">
        <v>3.722</v>
      </c>
      <c r="F17" s="19">
        <v>2.823</v>
      </c>
      <c r="G17" s="19">
        <f t="shared" si="0"/>
        <v>0.89900000000000002</v>
      </c>
    </row>
    <row r="18" spans="1:7" x14ac:dyDescent="0.3">
      <c r="A18" s="18">
        <f t="shared" si="1"/>
        <v>0.34500000000000014</v>
      </c>
      <c r="B18" s="18">
        <f t="shared" si="2"/>
        <v>0.35500000000000015</v>
      </c>
      <c r="C18" s="72">
        <v>0.19</v>
      </c>
      <c r="D18" s="64">
        <v>9.6199999999999992</v>
      </c>
      <c r="E18" s="19">
        <v>3.8319999999999999</v>
      </c>
      <c r="F18" s="19">
        <v>2.9359999999999999</v>
      </c>
      <c r="G18" s="19">
        <f t="shared" si="0"/>
        <v>0.89599999999999991</v>
      </c>
    </row>
    <row r="19" spans="1:7" x14ac:dyDescent="0.3">
      <c r="A19" s="18">
        <f t="shared" si="1"/>
        <v>0.35500000000000015</v>
      </c>
      <c r="B19" s="18">
        <f t="shared" si="2"/>
        <v>0.36500000000000016</v>
      </c>
      <c r="C19" s="72">
        <v>0.2</v>
      </c>
      <c r="D19" s="64">
        <v>9.67</v>
      </c>
      <c r="E19" s="19">
        <v>3.9409999999999998</v>
      </c>
      <c r="F19" s="19">
        <v>3.0489999999999999</v>
      </c>
      <c r="G19" s="19">
        <f t="shared" si="0"/>
        <v>0.8919999999999999</v>
      </c>
    </row>
    <row r="20" spans="1:7" x14ac:dyDescent="0.3">
      <c r="A20" s="18">
        <f t="shared" si="1"/>
        <v>0.36500000000000016</v>
      </c>
      <c r="B20" s="18">
        <f t="shared" si="2"/>
        <v>0.37500000000000017</v>
      </c>
      <c r="C20" s="72">
        <v>0.2</v>
      </c>
      <c r="D20" s="64">
        <v>9.7100000000000009</v>
      </c>
      <c r="E20" s="19">
        <v>4.0510000000000002</v>
      </c>
      <c r="F20" s="19">
        <v>3.1629999999999998</v>
      </c>
      <c r="G20" s="19">
        <f t="shared" si="0"/>
        <v>0.88800000000000034</v>
      </c>
    </row>
    <row r="21" spans="1:7" x14ac:dyDescent="0.3">
      <c r="A21" s="18">
        <f t="shared" si="1"/>
        <v>0.37500000000000017</v>
      </c>
      <c r="B21" s="18">
        <f t="shared" si="2"/>
        <v>0.38500000000000018</v>
      </c>
      <c r="C21" s="72">
        <v>0.21</v>
      </c>
      <c r="D21" s="64">
        <v>9.75</v>
      </c>
      <c r="E21" s="19">
        <v>4.16</v>
      </c>
      <c r="F21" s="19">
        <v>3.2759999999999998</v>
      </c>
      <c r="G21" s="19">
        <f t="shared" si="0"/>
        <v>0.88400000000000034</v>
      </c>
    </row>
    <row r="22" spans="1:7" x14ac:dyDescent="0.3">
      <c r="A22" s="18">
        <f t="shared" si="1"/>
        <v>0.38500000000000018</v>
      </c>
      <c r="B22" s="18">
        <f t="shared" si="2"/>
        <v>0.39500000000000018</v>
      </c>
      <c r="C22" s="72">
        <v>0.21</v>
      </c>
      <c r="D22" s="64">
        <v>9.8000000000000007</v>
      </c>
      <c r="E22" s="19">
        <v>4.2699999999999996</v>
      </c>
      <c r="F22" s="19">
        <v>3.39</v>
      </c>
      <c r="G22" s="19">
        <f t="shared" si="0"/>
        <v>0.87999999999999945</v>
      </c>
    </row>
    <row r="23" spans="1:7" x14ac:dyDescent="0.3">
      <c r="A23" s="18">
        <f t="shared" si="1"/>
        <v>0.39500000000000018</v>
      </c>
      <c r="B23" s="18">
        <f t="shared" si="2"/>
        <v>0.40500000000000019</v>
      </c>
      <c r="C23" s="72">
        <v>0.22</v>
      </c>
      <c r="D23" s="64">
        <v>9.84</v>
      </c>
      <c r="E23" s="19">
        <v>4.3789999999999996</v>
      </c>
      <c r="F23" s="19">
        <v>3.5030000000000001</v>
      </c>
      <c r="G23" s="19">
        <f t="shared" si="0"/>
        <v>0.87599999999999945</v>
      </c>
    </row>
    <row r="24" spans="1:7" x14ac:dyDescent="0.3">
      <c r="A24" s="18">
        <f>+B23</f>
        <v>0.40500000000000019</v>
      </c>
      <c r="B24" s="18">
        <f>+A24+0.01</f>
        <v>0.4150000000000002</v>
      </c>
      <c r="C24" s="72">
        <v>0.22</v>
      </c>
      <c r="D24" s="64">
        <v>9.89</v>
      </c>
      <c r="E24" s="19">
        <v>4.4880000000000004</v>
      </c>
      <c r="F24" s="19">
        <v>3.617</v>
      </c>
      <c r="G24" s="19">
        <f t="shared" si="0"/>
        <v>0.87100000000000044</v>
      </c>
    </row>
    <row r="25" spans="1:7" x14ac:dyDescent="0.3">
      <c r="A25" s="18">
        <f t="shared" si="1"/>
        <v>0.4150000000000002</v>
      </c>
      <c r="B25" s="18">
        <f t="shared" si="2"/>
        <v>0.42500000000000021</v>
      </c>
      <c r="C25" s="72">
        <v>0.23</v>
      </c>
      <c r="D25" s="64">
        <v>9.93</v>
      </c>
      <c r="E25" s="19">
        <v>4.5979999999999999</v>
      </c>
      <c r="F25" s="19">
        <v>3.73</v>
      </c>
      <c r="G25" s="19">
        <f t="shared" si="0"/>
        <v>0.86799999999999988</v>
      </c>
    </row>
    <row r="26" spans="1:7" x14ac:dyDescent="0.3">
      <c r="A26" s="18">
        <f t="shared" si="1"/>
        <v>0.42500000000000021</v>
      </c>
      <c r="B26" s="18">
        <f t="shared" si="2"/>
        <v>0.43500000000000022</v>
      </c>
      <c r="C26" s="72">
        <v>0.24</v>
      </c>
      <c r="D26" s="64">
        <v>9.98</v>
      </c>
      <c r="E26" s="19">
        <v>4.7069999999999999</v>
      </c>
      <c r="F26" s="19">
        <v>3.8439999999999999</v>
      </c>
      <c r="G26" s="19">
        <f t="shared" si="0"/>
        <v>0.86299999999999999</v>
      </c>
    </row>
    <row r="27" spans="1:7" x14ac:dyDescent="0.3">
      <c r="A27" s="18">
        <f t="shared" si="1"/>
        <v>0.43500000000000022</v>
      </c>
      <c r="B27" s="18">
        <f t="shared" si="2"/>
        <v>0.44500000000000023</v>
      </c>
      <c r="C27" s="72">
        <v>0.24</v>
      </c>
      <c r="D27" s="64">
        <v>10.02</v>
      </c>
      <c r="E27" s="19">
        <v>4.8170000000000002</v>
      </c>
      <c r="F27" s="19">
        <v>3.9569999999999999</v>
      </c>
      <c r="G27" s="19">
        <f t="shared" si="0"/>
        <v>0.86000000000000032</v>
      </c>
    </row>
    <row r="28" spans="1:7" x14ac:dyDescent="0.3">
      <c r="A28" s="18">
        <f t="shared" si="1"/>
        <v>0.44500000000000023</v>
      </c>
      <c r="B28" s="18">
        <f t="shared" si="2"/>
        <v>0.45500000000000024</v>
      </c>
      <c r="C28" s="72">
        <v>0.25</v>
      </c>
      <c r="D28" s="64">
        <v>10.07</v>
      </c>
      <c r="E28" s="19">
        <v>4.9260000000000002</v>
      </c>
      <c r="F28" s="19">
        <v>4.07</v>
      </c>
      <c r="G28" s="19">
        <f t="shared" si="0"/>
        <v>0.85599999999999987</v>
      </c>
    </row>
    <row r="29" spans="1:7" x14ac:dyDescent="0.3">
      <c r="A29" s="18">
        <f t="shared" si="1"/>
        <v>0.45500000000000024</v>
      </c>
      <c r="B29" s="18">
        <f t="shared" si="2"/>
        <v>0.46500000000000025</v>
      </c>
      <c r="C29" s="72">
        <v>0.25</v>
      </c>
      <c r="D29" s="64">
        <v>10.119999999999999</v>
      </c>
      <c r="E29" s="19">
        <v>5.0359999999999996</v>
      </c>
      <c r="F29" s="19">
        <v>4.1840000000000002</v>
      </c>
      <c r="G29" s="19">
        <f t="shared" si="0"/>
        <v>0.85199999999999942</v>
      </c>
    </row>
    <row r="30" spans="1:7" x14ac:dyDescent="0.3">
      <c r="A30" s="18">
        <f t="shared" si="1"/>
        <v>0.46500000000000025</v>
      </c>
      <c r="B30" s="18">
        <f t="shared" si="2"/>
        <v>0.47500000000000026</v>
      </c>
      <c r="C30" s="72">
        <v>0.26</v>
      </c>
      <c r="D30" s="64">
        <v>10.16</v>
      </c>
      <c r="E30" s="19">
        <v>5.1449999999999996</v>
      </c>
      <c r="F30" s="19">
        <v>4.2969999999999997</v>
      </c>
      <c r="G30" s="19">
        <f t="shared" si="0"/>
        <v>0.84799999999999986</v>
      </c>
    </row>
    <row r="31" spans="1:7" x14ac:dyDescent="0.3">
      <c r="A31" s="18">
        <f t="shared" si="1"/>
        <v>0.47500000000000026</v>
      </c>
      <c r="B31" s="18">
        <f t="shared" si="2"/>
        <v>0.48500000000000026</v>
      </c>
      <c r="C31" s="72">
        <v>0.26</v>
      </c>
      <c r="D31" s="64">
        <v>10.210000000000001</v>
      </c>
      <c r="E31" s="19">
        <v>5.2549999999999999</v>
      </c>
      <c r="F31" s="19">
        <v>4.4109999999999996</v>
      </c>
      <c r="G31" s="19">
        <f t="shared" si="0"/>
        <v>0.84400000000000031</v>
      </c>
    </row>
    <row r="32" spans="1:7" x14ac:dyDescent="0.3">
      <c r="A32" s="18">
        <f t="shared" si="1"/>
        <v>0.48500000000000026</v>
      </c>
      <c r="B32" s="18">
        <f t="shared" si="2"/>
        <v>0.49500000000000027</v>
      </c>
      <c r="C32" s="72">
        <v>0.27</v>
      </c>
      <c r="D32" s="64">
        <v>10.26</v>
      </c>
      <c r="E32" s="19">
        <v>5.3639999999999999</v>
      </c>
      <c r="F32" s="19">
        <v>4.524</v>
      </c>
      <c r="G32" s="19">
        <f t="shared" si="0"/>
        <v>0.83999999999999986</v>
      </c>
    </row>
    <row r="33" spans="1:7" x14ac:dyDescent="0.3">
      <c r="A33" s="18">
        <f t="shared" si="1"/>
        <v>0.49500000000000027</v>
      </c>
      <c r="B33" s="18">
        <f t="shared" si="2"/>
        <v>0.50500000000000023</v>
      </c>
      <c r="C33" s="72">
        <v>0.27</v>
      </c>
      <c r="D33" s="64">
        <v>10.31</v>
      </c>
      <c r="E33" s="19">
        <v>5.4740000000000002</v>
      </c>
      <c r="F33" s="19">
        <v>4.6379999999999999</v>
      </c>
      <c r="G33" s="19">
        <f t="shared" si="0"/>
        <v>0.8360000000000003</v>
      </c>
    </row>
    <row r="34" spans="1:7" x14ac:dyDescent="0.3">
      <c r="A34" s="18">
        <f t="shared" si="1"/>
        <v>0.50500000000000023</v>
      </c>
      <c r="B34" s="18">
        <f t="shared" si="2"/>
        <v>0.51500000000000024</v>
      </c>
      <c r="C34" s="72">
        <v>0.28000000000000003</v>
      </c>
      <c r="D34" s="64">
        <v>10.36</v>
      </c>
      <c r="E34" s="19">
        <v>5.5830000000000002</v>
      </c>
      <c r="F34" s="19">
        <v>4.7510000000000003</v>
      </c>
      <c r="G34" s="19">
        <f t="shared" si="0"/>
        <v>0.83199999999999985</v>
      </c>
    </row>
    <row r="35" spans="1:7" x14ac:dyDescent="0.3">
      <c r="A35" s="18">
        <f>+B34</f>
        <v>0.51500000000000024</v>
      </c>
      <c r="B35" s="18">
        <f>+A35+0.01</f>
        <v>0.52500000000000024</v>
      </c>
      <c r="C35" s="72">
        <v>0.28000000000000003</v>
      </c>
      <c r="D35" s="64">
        <v>10.41</v>
      </c>
      <c r="E35" s="19">
        <v>5.6929999999999996</v>
      </c>
      <c r="F35" s="19">
        <v>4.8650000000000002</v>
      </c>
      <c r="G35" s="19">
        <f t="shared" si="0"/>
        <v>0.8279999999999994</v>
      </c>
    </row>
    <row r="36" spans="1:7" x14ac:dyDescent="0.3">
      <c r="A36" s="18">
        <f t="shared" si="1"/>
        <v>0.52500000000000024</v>
      </c>
      <c r="B36" s="18">
        <f t="shared" si="2"/>
        <v>0.53500000000000025</v>
      </c>
      <c r="C36" s="72">
        <v>0.28999999999999998</v>
      </c>
      <c r="D36" s="64">
        <v>10.46</v>
      </c>
      <c r="E36" s="19">
        <v>5.8019999999999996</v>
      </c>
      <c r="F36" s="19">
        <v>4.9779999999999998</v>
      </c>
      <c r="G36" s="19">
        <f t="shared" si="0"/>
        <v>0.82399999999999984</v>
      </c>
    </row>
    <row r="37" spans="1:7" x14ac:dyDescent="0.3">
      <c r="A37" s="18">
        <f t="shared" si="1"/>
        <v>0.53500000000000025</v>
      </c>
      <c r="B37" s="18">
        <f t="shared" si="2"/>
        <v>0.54500000000000026</v>
      </c>
      <c r="C37" s="72">
        <v>0.3</v>
      </c>
      <c r="D37" s="64">
        <v>10.51</v>
      </c>
      <c r="E37" s="19">
        <v>5.9119999999999999</v>
      </c>
      <c r="F37" s="19">
        <v>5.0910000000000002</v>
      </c>
      <c r="G37" s="19">
        <f t="shared" si="0"/>
        <v>0.82099999999999973</v>
      </c>
    </row>
    <row r="38" spans="1:7" x14ac:dyDescent="0.3">
      <c r="A38" s="18">
        <f t="shared" si="1"/>
        <v>0.54500000000000026</v>
      </c>
      <c r="B38" s="18">
        <f t="shared" si="2"/>
        <v>0.55500000000000027</v>
      </c>
      <c r="C38" s="72">
        <v>0.3</v>
      </c>
      <c r="D38" s="64">
        <v>10.56</v>
      </c>
      <c r="E38" s="19">
        <v>6.0209999999999999</v>
      </c>
      <c r="F38" s="19">
        <v>5.2050000000000001</v>
      </c>
      <c r="G38" s="19">
        <f t="shared" si="0"/>
        <v>0.81599999999999984</v>
      </c>
    </row>
    <row r="39" spans="1:7" x14ac:dyDescent="0.3">
      <c r="A39" s="18">
        <f t="shared" si="1"/>
        <v>0.55500000000000027</v>
      </c>
      <c r="B39" s="18">
        <f t="shared" si="2"/>
        <v>0.56500000000000028</v>
      </c>
      <c r="C39" s="72">
        <v>0.31</v>
      </c>
      <c r="D39" s="64">
        <v>10.61</v>
      </c>
      <c r="E39" s="19">
        <v>6.1310000000000002</v>
      </c>
      <c r="F39" s="19">
        <v>5.3179999999999996</v>
      </c>
      <c r="G39" s="19">
        <f t="shared" si="0"/>
        <v>0.81300000000000061</v>
      </c>
    </row>
    <row r="40" spans="1:7" x14ac:dyDescent="0.3">
      <c r="A40" s="18">
        <f t="shared" si="1"/>
        <v>0.56500000000000028</v>
      </c>
      <c r="B40" s="18">
        <f t="shared" si="2"/>
        <v>0.57500000000000029</v>
      </c>
      <c r="C40" s="72">
        <v>0.31</v>
      </c>
      <c r="D40" s="64">
        <v>10.66</v>
      </c>
      <c r="E40" s="19">
        <v>6.24</v>
      </c>
      <c r="F40" s="19">
        <v>5.4320000000000004</v>
      </c>
      <c r="G40" s="19">
        <f t="shared" si="0"/>
        <v>0.80799999999999983</v>
      </c>
    </row>
    <row r="41" spans="1:7" x14ac:dyDescent="0.3">
      <c r="A41" s="18">
        <f t="shared" si="1"/>
        <v>0.57500000000000029</v>
      </c>
      <c r="B41" s="18">
        <f t="shared" si="2"/>
        <v>0.5850000000000003</v>
      </c>
      <c r="C41" s="72">
        <v>0.32</v>
      </c>
      <c r="D41" s="64">
        <v>10.72</v>
      </c>
      <c r="E41" s="19">
        <v>6.35</v>
      </c>
      <c r="F41" s="19">
        <v>5.5449999999999999</v>
      </c>
      <c r="G41" s="19">
        <f t="shared" si="0"/>
        <v>0.80499999999999972</v>
      </c>
    </row>
    <row r="42" spans="1:7" x14ac:dyDescent="0.3">
      <c r="A42" s="18">
        <f>+B41</f>
        <v>0.5850000000000003</v>
      </c>
      <c r="B42" s="18">
        <f>+A42+0.01</f>
        <v>0.59500000000000031</v>
      </c>
      <c r="C42" s="72">
        <v>0.32</v>
      </c>
      <c r="D42" s="64">
        <v>10.77</v>
      </c>
      <c r="E42" s="19">
        <v>6.4589999999999996</v>
      </c>
      <c r="F42" s="19">
        <v>5.6589999999999998</v>
      </c>
      <c r="G42" s="19">
        <f t="shared" si="0"/>
        <v>0.79999999999999982</v>
      </c>
    </row>
    <row r="43" spans="1:7" x14ac:dyDescent="0.3">
      <c r="A43" s="18">
        <f>+B42</f>
        <v>0.59500000000000031</v>
      </c>
      <c r="B43" s="18">
        <f>+A43+0.01</f>
        <v>0.60500000000000032</v>
      </c>
      <c r="C43" s="72">
        <v>0.33</v>
      </c>
      <c r="D43" s="64">
        <v>10.82</v>
      </c>
      <c r="E43" s="19">
        <v>6.569</v>
      </c>
      <c r="F43" s="19">
        <v>5.7720000000000002</v>
      </c>
      <c r="G43" s="19">
        <f t="shared" si="0"/>
        <v>0.79699999999999971</v>
      </c>
    </row>
  </sheetData>
  <mergeCells count="1">
    <mergeCell ref="A1:B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23"/>
  <sheetViews>
    <sheetView workbookViewId="0">
      <pane xSplit="1" ySplit="2" topLeftCell="B94" activePane="bottomRight" state="frozen"/>
      <selection pane="topRight" activeCell="B1" sqref="B1"/>
      <selection pane="bottomLeft" activeCell="A3" sqref="A3"/>
      <selection pane="bottomRight" activeCell="B108" sqref="B108"/>
    </sheetView>
  </sheetViews>
  <sheetFormatPr defaultColWidth="8.77734375" defaultRowHeight="14.4" x14ac:dyDescent="0.3"/>
  <cols>
    <col min="1" max="1" width="9.6640625" bestFit="1" customWidth="1"/>
  </cols>
  <sheetData>
    <row r="1" spans="1:4" x14ac:dyDescent="0.3">
      <c r="B1" s="153" t="s">
        <v>24</v>
      </c>
      <c r="C1" s="154"/>
      <c r="D1" s="17" t="s">
        <v>17</v>
      </c>
    </row>
    <row r="2" spans="1:4" x14ac:dyDescent="0.3">
      <c r="A2" t="s">
        <v>23</v>
      </c>
      <c r="B2" s="17" t="s">
        <v>18</v>
      </c>
      <c r="C2" s="17" t="s">
        <v>0</v>
      </c>
      <c r="D2" s="17" t="s">
        <v>18</v>
      </c>
    </row>
    <row r="3" spans="1:4" x14ac:dyDescent="0.3">
      <c r="A3" s="12">
        <v>40179</v>
      </c>
      <c r="B3" s="20">
        <v>9.82</v>
      </c>
      <c r="C3" s="13">
        <v>1.587399959564209</v>
      </c>
      <c r="D3" s="20">
        <v>9.1300000000000008</v>
      </c>
    </row>
    <row r="4" spans="1:4" x14ac:dyDescent="0.3">
      <c r="A4" s="12">
        <v>40210</v>
      </c>
      <c r="B4" s="21">
        <v>10.27</v>
      </c>
      <c r="C4" s="22">
        <v>1.409000039100647</v>
      </c>
      <c r="D4" s="21">
        <v>8.14</v>
      </c>
    </row>
    <row r="5" spans="1:4" x14ac:dyDescent="0.3">
      <c r="A5" s="12">
        <v>40238</v>
      </c>
      <c r="B5" s="21">
        <v>9.6</v>
      </c>
      <c r="C5" s="22">
        <v>1.4515000581741333</v>
      </c>
      <c r="D5" s="21">
        <v>7.82</v>
      </c>
    </row>
    <row r="6" spans="1:4" x14ac:dyDescent="0.3">
      <c r="A6" s="12">
        <v>40269</v>
      </c>
      <c r="B6" s="21">
        <v>8.19</v>
      </c>
      <c r="C6" s="22">
        <v>1.5178999900817871</v>
      </c>
      <c r="D6" s="21">
        <v>8.49</v>
      </c>
    </row>
    <row r="7" spans="1:4" x14ac:dyDescent="0.3">
      <c r="A7" s="12">
        <v>40299</v>
      </c>
      <c r="B7" s="21">
        <v>8.5299999999999994</v>
      </c>
      <c r="C7" s="22">
        <v>1.5920000076293945</v>
      </c>
      <c r="D7" s="21">
        <v>9.66</v>
      </c>
    </row>
    <row r="8" spans="1:4" x14ac:dyDescent="0.3">
      <c r="A8" s="12">
        <v>40330</v>
      </c>
      <c r="B8" s="21">
        <v>9.61</v>
      </c>
      <c r="C8" s="22">
        <v>1.7154999971389771</v>
      </c>
      <c r="D8" s="21">
        <v>9.76</v>
      </c>
    </row>
    <row r="9" spans="1:4" x14ac:dyDescent="0.3">
      <c r="A9" s="12">
        <v>40360</v>
      </c>
      <c r="B9" s="21">
        <v>10.119999999999999</v>
      </c>
      <c r="C9" s="22">
        <v>1.683899998664856</v>
      </c>
      <c r="D9" s="21">
        <v>9.44</v>
      </c>
    </row>
    <row r="10" spans="1:4" x14ac:dyDescent="0.3">
      <c r="A10" s="12">
        <v>40391</v>
      </c>
      <c r="B10" s="21">
        <v>9.49</v>
      </c>
      <c r="C10" s="22">
        <v>1.8898999691009521</v>
      </c>
      <c r="D10" s="21">
        <v>8.8000000000000007</v>
      </c>
    </row>
    <row r="11" spans="1:4" x14ac:dyDescent="0.3">
      <c r="A11" s="12">
        <v>40422</v>
      </c>
      <c r="B11" s="21">
        <v>8.7899999999999991</v>
      </c>
      <c r="C11" s="22">
        <v>2.0046999454498291</v>
      </c>
      <c r="D11" s="21">
        <v>8.65</v>
      </c>
    </row>
    <row r="12" spans="1:4" x14ac:dyDescent="0.3">
      <c r="A12" s="12">
        <v>40452</v>
      </c>
      <c r="B12" s="21">
        <v>8.6199999999999992</v>
      </c>
      <c r="C12" s="22">
        <v>2.3594000339508057</v>
      </c>
      <c r="D12" s="21">
        <v>8.91</v>
      </c>
    </row>
    <row r="13" spans="1:4" x14ac:dyDescent="0.3">
      <c r="A13" s="12">
        <v>40483</v>
      </c>
      <c r="B13" s="21">
        <v>8.98</v>
      </c>
      <c r="C13" s="22">
        <v>2.4495000839233398</v>
      </c>
      <c r="D13" s="21">
        <v>9.15</v>
      </c>
    </row>
    <row r="14" spans="1:4" x14ac:dyDescent="0.3">
      <c r="A14" s="12">
        <v>40513</v>
      </c>
      <c r="B14" s="21">
        <v>9.11</v>
      </c>
      <c r="C14" s="22">
        <v>2.3348000049591064</v>
      </c>
      <c r="D14" s="21">
        <v>9.06</v>
      </c>
    </row>
    <row r="15" spans="1:4" x14ac:dyDescent="0.3">
      <c r="A15" s="12">
        <v>40544</v>
      </c>
      <c r="B15" s="21">
        <v>9.33</v>
      </c>
      <c r="C15" s="22">
        <v>1.7696000337600708</v>
      </c>
      <c r="D15" s="21">
        <v>9.67</v>
      </c>
    </row>
    <row r="16" spans="1:4" x14ac:dyDescent="0.3">
      <c r="A16" s="12">
        <v>40575</v>
      </c>
      <c r="B16" s="21">
        <v>9.57</v>
      </c>
      <c r="C16" s="22">
        <v>1.9003000259399414</v>
      </c>
      <c r="D16" s="21">
        <v>10.74</v>
      </c>
    </row>
    <row r="17" spans="1:4" x14ac:dyDescent="0.3">
      <c r="A17" s="12">
        <v>40603</v>
      </c>
      <c r="B17" s="21">
        <v>10.5</v>
      </c>
      <c r="C17" s="22">
        <v>2.3136000633239746</v>
      </c>
      <c r="D17" s="21">
        <v>11.82</v>
      </c>
    </row>
    <row r="18" spans="1:4" x14ac:dyDescent="0.3">
      <c r="A18" s="12">
        <v>40634</v>
      </c>
      <c r="B18" s="21">
        <v>11.94</v>
      </c>
      <c r="C18" s="22">
        <v>2.2583000659942627</v>
      </c>
      <c r="D18" s="21">
        <v>12.48</v>
      </c>
    </row>
    <row r="19" spans="1:4" x14ac:dyDescent="0.3">
      <c r="A19" s="12">
        <v>40664</v>
      </c>
      <c r="B19" s="21">
        <v>12.49</v>
      </c>
      <c r="C19" s="22">
        <v>2.1984000205993652</v>
      </c>
      <c r="D19" s="21">
        <v>12.87</v>
      </c>
    </row>
    <row r="20" spans="1:4" x14ac:dyDescent="0.3">
      <c r="A20" s="12">
        <v>40695</v>
      </c>
      <c r="B20" s="21">
        <v>12.82</v>
      </c>
      <c r="C20" s="22">
        <v>2.2699999809265137</v>
      </c>
      <c r="D20" s="21">
        <v>13.22</v>
      </c>
    </row>
    <row r="21" spans="1:4" x14ac:dyDescent="0.3">
      <c r="A21" s="12">
        <v>40725</v>
      </c>
      <c r="B21" s="21">
        <v>13.17</v>
      </c>
      <c r="C21" s="22">
        <v>2.377000093460083</v>
      </c>
      <c r="D21" s="21">
        <v>12.9</v>
      </c>
    </row>
    <row r="22" spans="1:4" x14ac:dyDescent="0.3">
      <c r="A22" s="12">
        <v>40756</v>
      </c>
      <c r="B22" s="21">
        <v>14.05</v>
      </c>
      <c r="C22" s="22">
        <v>2.2495999336242676</v>
      </c>
      <c r="D22" s="21">
        <v>12.53</v>
      </c>
    </row>
    <row r="23" spans="1:4" x14ac:dyDescent="0.3">
      <c r="A23" s="12">
        <v>40787</v>
      </c>
      <c r="B23" s="21">
        <v>14.16</v>
      </c>
      <c r="C23" s="22">
        <v>2.317500114440918</v>
      </c>
      <c r="D23" s="21">
        <v>12.26</v>
      </c>
    </row>
    <row r="24" spans="1:4" x14ac:dyDescent="0.3">
      <c r="A24" s="12">
        <v>40817</v>
      </c>
      <c r="B24" s="21">
        <v>12.28</v>
      </c>
      <c r="C24" s="22">
        <v>2.2014000415802002</v>
      </c>
      <c r="D24" s="21">
        <v>11.97</v>
      </c>
    </row>
    <row r="25" spans="1:4" x14ac:dyDescent="0.3">
      <c r="A25" s="12">
        <v>40848</v>
      </c>
      <c r="B25" s="21">
        <v>12.16</v>
      </c>
      <c r="C25" s="22">
        <v>1.9178999662399292</v>
      </c>
      <c r="D25" s="21">
        <v>11.44</v>
      </c>
    </row>
    <row r="26" spans="1:4" x14ac:dyDescent="0.3">
      <c r="A26" s="12">
        <v>40878</v>
      </c>
      <c r="B26" s="21">
        <v>11.82</v>
      </c>
      <c r="C26" s="22">
        <v>2.0190999507904053</v>
      </c>
      <c r="D26" s="21">
        <v>11.16</v>
      </c>
    </row>
    <row r="27" spans="1:4" x14ac:dyDescent="0.3">
      <c r="A27" s="12">
        <v>40909</v>
      </c>
      <c r="B27" s="21">
        <v>13.17</v>
      </c>
      <c r="C27" s="22">
        <v>1.7395000457763672</v>
      </c>
      <c r="D27" s="21">
        <v>10.93</v>
      </c>
    </row>
    <row r="28" spans="1:4" x14ac:dyDescent="0.3">
      <c r="A28" s="12">
        <v>40940</v>
      </c>
      <c r="B28" s="21">
        <v>11.42</v>
      </c>
      <c r="C28" s="22">
        <v>1.7170000076293945</v>
      </c>
      <c r="D28" s="21">
        <v>10.79</v>
      </c>
    </row>
    <row r="29" spans="1:4" x14ac:dyDescent="0.3">
      <c r="A29" s="12">
        <v>40969</v>
      </c>
      <c r="B29" s="21">
        <v>10.96</v>
      </c>
      <c r="C29" s="22">
        <v>1.6354999542236328</v>
      </c>
      <c r="D29" s="21">
        <v>10.36</v>
      </c>
    </row>
    <row r="30" spans="1:4" x14ac:dyDescent="0.3">
      <c r="A30" s="12">
        <v>41000</v>
      </c>
      <c r="B30" s="21">
        <v>10.7</v>
      </c>
      <c r="C30" s="22">
        <v>1.523900032043457</v>
      </c>
      <c r="D30" s="21">
        <v>9.66</v>
      </c>
    </row>
    <row r="31" spans="1:4" x14ac:dyDescent="0.3">
      <c r="A31" s="12">
        <v>41030</v>
      </c>
      <c r="B31" s="21">
        <v>10.76</v>
      </c>
      <c r="C31" s="22">
        <v>1.5633000135421753</v>
      </c>
      <c r="D31" s="21">
        <v>8.8000000000000007</v>
      </c>
    </row>
    <row r="32" spans="1:4" x14ac:dyDescent="0.3">
      <c r="A32" s="12">
        <v>41061</v>
      </c>
      <c r="B32" s="21">
        <v>10.61</v>
      </c>
      <c r="C32" s="22">
        <v>1.427899956703186</v>
      </c>
      <c r="D32" s="21">
        <v>8.33</v>
      </c>
    </row>
    <row r="33" spans="1:4" x14ac:dyDescent="0.3">
      <c r="A33" s="12">
        <v>41091</v>
      </c>
      <c r="B33" s="21">
        <v>10.78</v>
      </c>
      <c r="C33" s="22">
        <v>1.4594000577926636</v>
      </c>
      <c r="D33" s="21">
        <v>8.9700000000000006</v>
      </c>
    </row>
    <row r="34" spans="1:4" x14ac:dyDescent="0.3">
      <c r="A34" s="12">
        <v>41122</v>
      </c>
      <c r="B34" s="21">
        <v>11.21</v>
      </c>
      <c r="C34" s="22">
        <v>1.6385999917984009</v>
      </c>
      <c r="D34" s="21">
        <v>9.68</v>
      </c>
    </row>
    <row r="35" spans="1:4" x14ac:dyDescent="0.3">
      <c r="A35" s="12">
        <v>41153</v>
      </c>
      <c r="B35" s="21">
        <v>11.57</v>
      </c>
      <c r="C35" s="22">
        <v>1.8360999822616577</v>
      </c>
      <c r="D35" s="21">
        <v>10.77</v>
      </c>
    </row>
    <row r="36" spans="1:4" x14ac:dyDescent="0.3">
      <c r="A36" s="12">
        <v>41183</v>
      </c>
      <c r="B36" s="21">
        <v>12.31</v>
      </c>
      <c r="C36" s="22">
        <v>2.0007998943328857</v>
      </c>
      <c r="D36" s="21">
        <v>11.55</v>
      </c>
    </row>
    <row r="37" spans="1:4" x14ac:dyDescent="0.3">
      <c r="A37" s="12">
        <v>41214</v>
      </c>
      <c r="B37" s="21">
        <v>13.77</v>
      </c>
      <c r="C37" s="22">
        <v>2.1171000003814697</v>
      </c>
      <c r="D37" s="21">
        <v>12</v>
      </c>
    </row>
    <row r="38" spans="1:4" x14ac:dyDescent="0.3">
      <c r="A38" s="12">
        <v>41244</v>
      </c>
      <c r="B38" s="21">
        <v>14.63</v>
      </c>
      <c r="C38" s="22">
        <v>2.0762999057769775</v>
      </c>
      <c r="D38" s="21">
        <v>12.21</v>
      </c>
    </row>
    <row r="39" spans="1:4" x14ac:dyDescent="0.3">
      <c r="A39" s="12">
        <v>41275</v>
      </c>
      <c r="B39" s="21">
        <v>13.33</v>
      </c>
      <c r="C39" s="22">
        <v>1.7452000379562378</v>
      </c>
      <c r="D39" s="21">
        <v>12.41</v>
      </c>
    </row>
    <row r="40" spans="1:4" x14ac:dyDescent="0.3">
      <c r="A40" s="12">
        <v>41306</v>
      </c>
      <c r="B40" s="21">
        <v>12.91</v>
      </c>
      <c r="C40" s="22">
        <v>1.6426999568939209</v>
      </c>
      <c r="D40" s="21">
        <v>12.37</v>
      </c>
    </row>
    <row r="41" spans="1:4" x14ac:dyDescent="0.3">
      <c r="A41" s="12">
        <v>41334</v>
      </c>
      <c r="B41" s="21">
        <v>12.44</v>
      </c>
      <c r="C41" s="22">
        <v>1.6563999652862549</v>
      </c>
      <c r="D41" s="21">
        <v>12.06</v>
      </c>
    </row>
    <row r="42" spans="1:4" x14ac:dyDescent="0.3">
      <c r="A42" s="12">
        <v>41365</v>
      </c>
      <c r="B42" s="21">
        <v>12.07</v>
      </c>
      <c r="C42" s="22">
        <v>1.7188999652862549</v>
      </c>
      <c r="D42" s="21">
        <v>12.15</v>
      </c>
    </row>
    <row r="43" spans="1:4" x14ac:dyDescent="0.3">
      <c r="A43" s="12">
        <v>41395</v>
      </c>
      <c r="B43" s="21">
        <v>11.89</v>
      </c>
      <c r="C43" s="22">
        <v>1.7955000400543213</v>
      </c>
      <c r="D43" s="21">
        <v>13.09</v>
      </c>
    </row>
    <row r="44" spans="1:4" x14ac:dyDescent="0.3">
      <c r="A44" s="12">
        <v>41426</v>
      </c>
      <c r="B44" s="21">
        <v>13.09</v>
      </c>
      <c r="C44" s="22">
        <v>1.7999999523162842</v>
      </c>
      <c r="D44" s="21">
        <v>13.54</v>
      </c>
    </row>
    <row r="45" spans="1:4" x14ac:dyDescent="0.3">
      <c r="A45" s="12">
        <v>41456</v>
      </c>
      <c r="B45" s="21">
        <v>13.5</v>
      </c>
      <c r="C45" s="22">
        <v>1.6802999973297119</v>
      </c>
      <c r="D45" s="21">
        <v>13.89</v>
      </c>
    </row>
    <row r="46" spans="1:4" x14ac:dyDescent="0.3">
      <c r="A46" s="12">
        <v>41487</v>
      </c>
      <c r="B46" s="21">
        <v>13.77</v>
      </c>
      <c r="C46" s="22">
        <v>1.5968999862670898</v>
      </c>
      <c r="D46" s="21">
        <v>14.28</v>
      </c>
    </row>
    <row r="47" spans="1:4" x14ac:dyDescent="0.3">
      <c r="A47" s="12">
        <v>41518</v>
      </c>
      <c r="B47" s="21">
        <v>14.26</v>
      </c>
      <c r="C47" s="22">
        <v>1.5420000553131104</v>
      </c>
      <c r="D47" s="21">
        <v>14.62</v>
      </c>
    </row>
    <row r="48" spans="1:4" x14ac:dyDescent="0.3">
      <c r="A48" s="12">
        <v>41548</v>
      </c>
      <c r="B48" s="21">
        <v>14.55</v>
      </c>
      <c r="C48" s="22">
        <v>1.4726999998092651</v>
      </c>
      <c r="D48" s="21">
        <v>14.87</v>
      </c>
    </row>
    <row r="49" spans="1:4" x14ac:dyDescent="0.3">
      <c r="A49" s="12">
        <v>41579</v>
      </c>
      <c r="B49" s="21">
        <v>14.86</v>
      </c>
      <c r="C49" s="22">
        <v>1.6755000352859497</v>
      </c>
      <c r="D49" s="21">
        <v>15.34</v>
      </c>
    </row>
    <row r="50" spans="1:4" x14ac:dyDescent="0.3">
      <c r="A50" s="12">
        <v>41609</v>
      </c>
      <c r="B50" s="21">
        <v>15.31</v>
      </c>
      <c r="C50" s="22">
        <v>1.5986000299453735</v>
      </c>
      <c r="D50" s="21">
        <v>15.91</v>
      </c>
    </row>
    <row r="51" spans="1:4" x14ac:dyDescent="0.3">
      <c r="A51" s="12">
        <v>41640</v>
      </c>
      <c r="B51" s="21">
        <v>15.81</v>
      </c>
      <c r="C51" s="22">
        <v>1.7790999412536621</v>
      </c>
      <c r="D51" s="21">
        <v>16.62</v>
      </c>
    </row>
    <row r="52" spans="1:4" x14ac:dyDescent="0.3">
      <c r="A52" s="12">
        <v>41671</v>
      </c>
      <c r="B52" s="21">
        <v>16.57</v>
      </c>
      <c r="C52" s="22">
        <v>1.7224999666213989</v>
      </c>
      <c r="D52" s="21">
        <v>17.02</v>
      </c>
    </row>
    <row r="53" spans="1:4" x14ac:dyDescent="0.3">
      <c r="A53" s="12">
        <v>41699</v>
      </c>
      <c r="B53" s="21">
        <v>17.14</v>
      </c>
      <c r="C53" s="22">
        <v>2.0297999382019043</v>
      </c>
      <c r="D53" s="21">
        <v>17.12</v>
      </c>
    </row>
    <row r="54" spans="1:4" x14ac:dyDescent="0.3">
      <c r="A54" s="12">
        <v>41730</v>
      </c>
      <c r="B54" s="21">
        <v>17.22</v>
      </c>
      <c r="C54" s="22">
        <v>2.0093998908996582</v>
      </c>
      <c r="D54" s="21">
        <v>16.5</v>
      </c>
    </row>
    <row r="55" spans="1:4" x14ac:dyDescent="0.3">
      <c r="A55" s="12">
        <v>41760</v>
      </c>
      <c r="B55" s="21">
        <v>17.45</v>
      </c>
      <c r="C55" s="22">
        <v>2.1789999008178711</v>
      </c>
      <c r="D55" s="21">
        <v>15.23</v>
      </c>
    </row>
    <row r="56" spans="1:4" x14ac:dyDescent="0.3">
      <c r="A56" s="12">
        <v>41791</v>
      </c>
      <c r="B56" s="21">
        <v>15.58</v>
      </c>
      <c r="C56" s="22">
        <v>2.2355999946594238</v>
      </c>
      <c r="D56" s="21">
        <v>15.11</v>
      </c>
    </row>
    <row r="57" spans="1:4" x14ac:dyDescent="0.3">
      <c r="A57" s="12">
        <v>41821</v>
      </c>
      <c r="B57" s="21">
        <v>15.01</v>
      </c>
      <c r="C57" s="22">
        <v>2.4377000331878662</v>
      </c>
      <c r="D57" s="21">
        <v>15.09</v>
      </c>
    </row>
    <row r="58" spans="1:4" x14ac:dyDescent="0.3">
      <c r="A58" s="12">
        <v>41852</v>
      </c>
      <c r="B58" s="21">
        <v>15.22</v>
      </c>
      <c r="C58" s="22">
        <v>2.6235001087188721</v>
      </c>
      <c r="D58" s="21">
        <v>14.44</v>
      </c>
    </row>
    <row r="59" spans="1:4" x14ac:dyDescent="0.3">
      <c r="A59" s="12">
        <v>41883</v>
      </c>
      <c r="B59" s="21">
        <v>14.56</v>
      </c>
      <c r="C59" s="22">
        <v>2.737299919128418</v>
      </c>
      <c r="D59" s="21">
        <v>11.62</v>
      </c>
    </row>
    <row r="60" spans="1:4" x14ac:dyDescent="0.3">
      <c r="A60" s="12">
        <v>41913</v>
      </c>
      <c r="B60" s="21">
        <v>13.67</v>
      </c>
      <c r="C60" s="22">
        <v>3.1410000324249268</v>
      </c>
      <c r="D60" s="21">
        <v>11.78</v>
      </c>
    </row>
    <row r="61" spans="1:4" x14ac:dyDescent="0.3">
      <c r="A61" s="12">
        <v>41944</v>
      </c>
      <c r="B61" s="21">
        <v>13.25</v>
      </c>
      <c r="C61" s="22">
        <v>3.2216000556945801</v>
      </c>
      <c r="D61" s="21">
        <v>10.89</v>
      </c>
    </row>
    <row r="62" spans="1:4" x14ac:dyDescent="0.3">
      <c r="A62" s="12">
        <v>41974</v>
      </c>
      <c r="B62" s="21">
        <v>15.39</v>
      </c>
      <c r="C62" s="22">
        <v>2.1935000419616699</v>
      </c>
      <c r="D62" s="21">
        <v>9.69</v>
      </c>
    </row>
    <row r="63" spans="1:4" x14ac:dyDescent="0.3">
      <c r="A63" s="12">
        <v>42005</v>
      </c>
      <c r="B63" s="21">
        <v>11.35</v>
      </c>
      <c r="C63" s="22">
        <v>2.1786999702453613</v>
      </c>
      <c r="D63" s="21">
        <v>7.6</v>
      </c>
    </row>
    <row r="64" spans="1:4" x14ac:dyDescent="0.3">
      <c r="A64" s="12">
        <v>42036</v>
      </c>
      <c r="B64" s="21">
        <v>10.76</v>
      </c>
      <c r="C64" s="22">
        <v>1.6719000339508057</v>
      </c>
      <c r="D64" s="21">
        <v>7.69</v>
      </c>
    </row>
    <row r="65" spans="1:4" x14ac:dyDescent="0.3">
      <c r="A65" s="12">
        <v>42064</v>
      </c>
      <c r="B65" s="21">
        <v>9.59</v>
      </c>
      <c r="C65" s="22">
        <v>1.8007999658584595</v>
      </c>
      <c r="D65" s="21">
        <v>7.61</v>
      </c>
    </row>
    <row r="66" spans="1:4" x14ac:dyDescent="0.3">
      <c r="A66" s="12">
        <v>42095</v>
      </c>
      <c r="B66" s="21">
        <v>9.3699999999999992</v>
      </c>
      <c r="C66" s="22">
        <v>1.8442000150680542</v>
      </c>
      <c r="D66" s="21">
        <v>7.13</v>
      </c>
    </row>
    <row r="67" spans="1:4" x14ac:dyDescent="0.3">
      <c r="A67" s="12">
        <v>42125</v>
      </c>
      <c r="B67" s="21">
        <v>9.52</v>
      </c>
      <c r="C67" s="22">
        <v>1.8971999883651733</v>
      </c>
      <c r="D67" s="21">
        <v>6.94</v>
      </c>
    </row>
    <row r="68" spans="1:4" x14ac:dyDescent="0.3">
      <c r="A68" s="12">
        <v>42156</v>
      </c>
      <c r="B68" s="21">
        <v>9.3699999999999992</v>
      </c>
      <c r="C68" s="22">
        <v>2.0281000137329102</v>
      </c>
      <c r="D68" s="21">
        <v>6.78</v>
      </c>
    </row>
    <row r="69" spans="1:4" x14ac:dyDescent="0.3">
      <c r="A69" s="12">
        <v>42186</v>
      </c>
      <c r="B69" s="21">
        <v>9.4700000000000006</v>
      </c>
      <c r="C69" s="22">
        <v>2.1115000247955322</v>
      </c>
      <c r="D69" s="21">
        <v>5.96</v>
      </c>
    </row>
    <row r="70" spans="1:4" x14ac:dyDescent="0.3">
      <c r="A70" s="12">
        <v>42217</v>
      </c>
      <c r="B70" s="21">
        <v>9.1300000000000008</v>
      </c>
      <c r="C70" s="22">
        <v>2.13319993019104</v>
      </c>
      <c r="D70" s="21">
        <v>5.14</v>
      </c>
    </row>
    <row r="71" spans="1:4" x14ac:dyDescent="0.3">
      <c r="A71" s="12">
        <v>42248</v>
      </c>
      <c r="B71" s="21">
        <v>9.08</v>
      </c>
      <c r="C71" s="22">
        <v>2.1652998924255371</v>
      </c>
      <c r="D71" s="21">
        <v>5.64</v>
      </c>
    </row>
    <row r="72" spans="1:4" x14ac:dyDescent="0.3">
      <c r="A72" s="12">
        <v>42278</v>
      </c>
      <c r="B72" s="21">
        <v>6.57</v>
      </c>
      <c r="C72" s="22">
        <v>2.7151999473571777</v>
      </c>
      <c r="D72" s="21">
        <v>6.48</v>
      </c>
    </row>
    <row r="73" spans="1:4" x14ac:dyDescent="0.3">
      <c r="A73" s="12">
        <v>42309</v>
      </c>
      <c r="B73" s="21">
        <v>6.65</v>
      </c>
      <c r="C73" s="22">
        <v>2.8756000995635986</v>
      </c>
      <c r="D73" s="21">
        <v>5.96</v>
      </c>
    </row>
    <row r="74" spans="1:4" x14ac:dyDescent="0.3">
      <c r="A74" s="12">
        <v>42339</v>
      </c>
      <c r="B74" s="21">
        <v>6.05</v>
      </c>
      <c r="C74" s="22">
        <v>3.1047999858856201</v>
      </c>
      <c r="D74" s="21">
        <v>5.54</v>
      </c>
    </row>
    <row r="75" spans="1:4" x14ac:dyDescent="0.3">
      <c r="A75" s="12">
        <v>42370</v>
      </c>
      <c r="B75" s="21">
        <v>5.61</v>
      </c>
      <c r="C75" s="22">
        <v>3.0362000465393066</v>
      </c>
      <c r="D75" s="21">
        <v>5.43</v>
      </c>
    </row>
    <row r="76" spans="1:4" x14ac:dyDescent="0.3">
      <c r="A76" s="12">
        <v>42401</v>
      </c>
      <c r="B76" s="21">
        <v>5.91</v>
      </c>
      <c r="C76" s="22">
        <v>2.2678000926971436</v>
      </c>
      <c r="D76" s="21">
        <v>5.36</v>
      </c>
    </row>
    <row r="77" spans="1:4" x14ac:dyDescent="0.3">
      <c r="A77" s="12">
        <v>42430</v>
      </c>
      <c r="B77" s="21">
        <v>5.54</v>
      </c>
      <c r="C77" s="22">
        <v>2.4103000164031982</v>
      </c>
      <c r="D77" s="21">
        <v>5.21</v>
      </c>
    </row>
    <row r="78" spans="1:4" x14ac:dyDescent="0.3">
      <c r="A78" s="12">
        <v>42461</v>
      </c>
      <c r="B78" s="21">
        <v>6.22</v>
      </c>
      <c r="C78" s="22">
        <v>2.2105998992919922</v>
      </c>
      <c r="D78" s="21">
        <v>5.0199999999999996</v>
      </c>
    </row>
    <row r="79" spans="1:4" x14ac:dyDescent="0.3">
      <c r="A79" s="12">
        <v>42491</v>
      </c>
      <c r="B79" s="21">
        <v>6.12</v>
      </c>
      <c r="C79" s="22">
        <v>2.2255001068115234</v>
      </c>
      <c r="D79" s="21">
        <v>5.28</v>
      </c>
    </row>
    <row r="80" spans="1:4" x14ac:dyDescent="0.3">
      <c r="A80" s="12">
        <v>42522</v>
      </c>
      <c r="B80" s="21">
        <v>5.31</v>
      </c>
      <c r="C80" s="22">
        <v>2.2908000946044922</v>
      </c>
      <c r="D80" s="21">
        <v>5.53</v>
      </c>
    </row>
    <row r="81" spans="1:4" x14ac:dyDescent="0.3">
      <c r="A81" s="12">
        <v>42552</v>
      </c>
      <c r="B81" s="21">
        <v>5.57</v>
      </c>
      <c r="C81" s="22">
        <v>2.3789000511169434</v>
      </c>
      <c r="D81" s="21">
        <v>5.96</v>
      </c>
    </row>
    <row r="82" spans="1:4" x14ac:dyDescent="0.3">
      <c r="A82" s="12">
        <v>42583</v>
      </c>
      <c r="B82" s="21">
        <v>6.16</v>
      </c>
      <c r="C82" s="22">
        <v>2.6073000431060791</v>
      </c>
      <c r="D82" s="21">
        <v>6.16</v>
      </c>
    </row>
    <row r="83" spans="1:4" x14ac:dyDescent="0.3">
      <c r="A83" s="12">
        <v>42614</v>
      </c>
      <c r="B83" s="21">
        <v>8.17</v>
      </c>
      <c r="C83" s="22">
        <v>2.4774999618530273</v>
      </c>
      <c r="D83" s="21">
        <v>6.39</v>
      </c>
    </row>
    <row r="84" spans="1:4" x14ac:dyDescent="0.3">
      <c r="A84" s="12">
        <v>42644</v>
      </c>
      <c r="B84" s="21">
        <v>8.7799999999999994</v>
      </c>
      <c r="C84" s="22">
        <v>2.3222999572753906</v>
      </c>
      <c r="D84" s="21">
        <v>6.72</v>
      </c>
    </row>
    <row r="85" spans="1:4" x14ac:dyDescent="0.3">
      <c r="A85" s="12">
        <v>42675</v>
      </c>
      <c r="B85" s="21">
        <v>7.79</v>
      </c>
      <c r="C85" s="22">
        <v>2.0748999118804932</v>
      </c>
      <c r="D85" s="21">
        <v>6.63</v>
      </c>
    </row>
    <row r="86" spans="1:4" x14ac:dyDescent="0.3">
      <c r="A86" s="12">
        <v>42705</v>
      </c>
      <c r="B86" s="21">
        <v>9.84</v>
      </c>
      <c r="C86" s="22">
        <v>2.1103999614715576</v>
      </c>
      <c r="D86" s="21">
        <v>7.04</v>
      </c>
    </row>
    <row r="87" spans="1:4" x14ac:dyDescent="0.3">
      <c r="A87" s="12">
        <v>42736</v>
      </c>
      <c r="B87" s="21">
        <v>9.61</v>
      </c>
      <c r="C87" s="22">
        <v>2.337399959564209</v>
      </c>
      <c r="D87" s="21">
        <v>7.62</v>
      </c>
    </row>
    <row r="88" spans="1:4" x14ac:dyDescent="0.3">
      <c r="A88" s="12">
        <v>42767</v>
      </c>
      <c r="B88" s="21">
        <v>8.1999999999999993</v>
      </c>
      <c r="C88" s="22">
        <v>2.5192000865936279</v>
      </c>
      <c r="D88" s="21">
        <v>7.35</v>
      </c>
    </row>
    <row r="89" spans="1:4" x14ac:dyDescent="0.3">
      <c r="A89" s="12">
        <v>42795</v>
      </c>
      <c r="B89" s="21">
        <v>8.65</v>
      </c>
      <c r="C89" s="22">
        <v>2.4428000450134277</v>
      </c>
      <c r="D89" s="21">
        <v>6.07</v>
      </c>
    </row>
    <row r="90" spans="1:4" x14ac:dyDescent="0.3">
      <c r="A90" s="12">
        <v>42826</v>
      </c>
      <c r="B90" s="21">
        <v>7.75</v>
      </c>
      <c r="C90" s="22">
        <v>2.4482998847961426</v>
      </c>
      <c r="D90" s="21">
        <v>5.98</v>
      </c>
    </row>
    <row r="91" spans="1:4" x14ac:dyDescent="0.3">
      <c r="A91" s="12">
        <v>42856</v>
      </c>
      <c r="B91" s="21">
        <v>7.14</v>
      </c>
      <c r="C91" s="22">
        <v>2.3736000061035156</v>
      </c>
      <c r="D91" s="21">
        <v>6.26</v>
      </c>
    </row>
    <row r="92" spans="1:4" x14ac:dyDescent="0.3">
      <c r="A92" s="12">
        <v>42887</v>
      </c>
      <c r="B92" s="21">
        <v>7.34</v>
      </c>
      <c r="C92" s="22">
        <v>2.3492000102996826</v>
      </c>
      <c r="D92" s="21">
        <v>6.65</v>
      </c>
    </row>
    <row r="93" spans="1:4" x14ac:dyDescent="0.3">
      <c r="A93" s="12">
        <v>42917</v>
      </c>
      <c r="B93" s="21">
        <v>7.32</v>
      </c>
      <c r="C93" s="22">
        <v>2.7211999893188477</v>
      </c>
      <c r="D93" s="21">
        <v>6.52</v>
      </c>
    </row>
    <row r="94" spans="1:4" x14ac:dyDescent="0.3">
      <c r="A94" s="12">
        <v>42948</v>
      </c>
      <c r="B94" s="21">
        <v>6.55</v>
      </c>
      <c r="C94" s="22">
        <v>2.9718999862670898</v>
      </c>
      <c r="D94" s="21">
        <v>6.29</v>
      </c>
    </row>
    <row r="95" spans="1:4" x14ac:dyDescent="0.3">
      <c r="A95" s="12">
        <v>42979</v>
      </c>
      <c r="B95" s="21">
        <v>6.33</v>
      </c>
      <c r="C95" s="22">
        <v>3.0290999412536621</v>
      </c>
      <c r="D95" s="21">
        <v>6.08</v>
      </c>
    </row>
    <row r="96" spans="1:4" x14ac:dyDescent="0.3">
      <c r="A96" s="12">
        <v>43009</v>
      </c>
      <c r="B96" s="21">
        <v>6.67</v>
      </c>
      <c r="C96" s="22">
        <v>2.8580000400543213</v>
      </c>
      <c r="D96" s="21">
        <v>5.72</v>
      </c>
    </row>
    <row r="97" spans="1:4" x14ac:dyDescent="0.3">
      <c r="A97" s="12">
        <v>43040</v>
      </c>
      <c r="B97" s="21">
        <v>7.28</v>
      </c>
      <c r="C97" s="22">
        <v>2.6803998947143555</v>
      </c>
      <c r="D97" s="21">
        <v>5.23</v>
      </c>
    </row>
    <row r="98" spans="1:4" x14ac:dyDescent="0.3">
      <c r="A98" s="12">
        <v>43070</v>
      </c>
      <c r="B98" s="21">
        <v>8.3000000000000007</v>
      </c>
      <c r="C98" s="22">
        <v>2.5334999561309814</v>
      </c>
      <c r="D98" s="21">
        <v>4.95</v>
      </c>
    </row>
    <row r="99" spans="1:4" x14ac:dyDescent="0.3">
      <c r="A99" s="12">
        <v>43101</v>
      </c>
      <c r="B99" s="21">
        <v>6.98</v>
      </c>
      <c r="C99" s="22">
        <v>2.4874999523162842</v>
      </c>
      <c r="D99" s="21">
        <v>4.71</v>
      </c>
    </row>
    <row r="100" spans="1:4" x14ac:dyDescent="0.3">
      <c r="A100" s="12">
        <v>43132</v>
      </c>
      <c r="B100" s="21">
        <v>5.71</v>
      </c>
      <c r="C100" s="22">
        <v>2.4976000785827637</v>
      </c>
      <c r="D100" s="21">
        <v>4.82</v>
      </c>
    </row>
    <row r="101" spans="1:4" x14ac:dyDescent="0.3">
      <c r="A101" s="12">
        <v>43160</v>
      </c>
      <c r="B101" s="21">
        <v>5.38</v>
      </c>
      <c r="C101" s="22">
        <v>2.3334000110626221</v>
      </c>
      <c r="D101" s="21">
        <v>4.71</v>
      </c>
    </row>
    <row r="102" spans="1:4" x14ac:dyDescent="0.3">
      <c r="A102" s="12">
        <v>43191</v>
      </c>
      <c r="B102" s="21">
        <v>5.82</v>
      </c>
      <c r="C102" s="22">
        <v>2.4251000881195068</v>
      </c>
      <c r="D102" s="21">
        <v>4.8600000000000003</v>
      </c>
    </row>
    <row r="103" spans="1:4" x14ac:dyDescent="0.3">
      <c r="A103" s="12">
        <v>43221</v>
      </c>
      <c r="B103" s="21">
        <v>5.98</v>
      </c>
      <c r="C103" s="22">
        <v>2.4776999950408936</v>
      </c>
      <c r="D103" s="21">
        <v>5.58</v>
      </c>
    </row>
    <row r="104" spans="1:4" x14ac:dyDescent="0.3">
      <c r="A104" s="12">
        <v>43252</v>
      </c>
      <c r="B104" s="21">
        <v>6.35</v>
      </c>
      <c r="C104" s="22">
        <v>2.6073999404907227</v>
      </c>
      <c r="D104" s="21">
        <v>5.77</v>
      </c>
    </row>
    <row r="105" spans="1:4" x14ac:dyDescent="0.3">
      <c r="A105" s="12">
        <v>43282</v>
      </c>
      <c r="B105" s="21">
        <v>6.25</v>
      </c>
      <c r="C105" s="22">
        <v>2.6640999317169189</v>
      </c>
      <c r="D105" s="21">
        <v>5.48</v>
      </c>
    </row>
    <row r="106" spans="1:4" x14ac:dyDescent="0.3">
      <c r="A106" s="12">
        <v>43313</v>
      </c>
      <c r="B106" s="21">
        <v>5.46</v>
      </c>
      <c r="C106" s="22">
        <v>2.5363000000000002</v>
      </c>
      <c r="D106" s="21">
        <v>5.73</v>
      </c>
    </row>
    <row r="107" spans="1:4" x14ac:dyDescent="0.3">
      <c r="A107" s="12">
        <v>43344</v>
      </c>
      <c r="B107" s="21">
        <v>5.92</v>
      </c>
      <c r="C107" s="22">
        <v>2.6118000000000001</v>
      </c>
      <c r="D107" s="28"/>
    </row>
    <row r="108" spans="1:4" x14ac:dyDescent="0.3">
      <c r="A108" s="12">
        <v>43374</v>
      </c>
      <c r="B108" s="21"/>
      <c r="C108" s="22"/>
      <c r="D108" s="28"/>
    </row>
    <row r="109" spans="1:4" x14ac:dyDescent="0.3">
      <c r="A109" s="12">
        <v>43405</v>
      </c>
      <c r="B109" s="21"/>
      <c r="C109" s="22"/>
      <c r="D109" s="28"/>
    </row>
    <row r="110" spans="1:4" x14ac:dyDescent="0.3">
      <c r="A110" s="12">
        <v>43435</v>
      </c>
      <c r="B110" s="21"/>
      <c r="C110" s="22"/>
      <c r="D110" s="28"/>
    </row>
    <row r="111" spans="1:4" x14ac:dyDescent="0.3">
      <c r="A111" s="12">
        <v>43466</v>
      </c>
      <c r="B111" s="21"/>
      <c r="C111" s="22"/>
      <c r="D111" s="28"/>
    </row>
    <row r="112" spans="1:4" x14ac:dyDescent="0.3">
      <c r="A112" s="12">
        <v>43497</v>
      </c>
      <c r="B112" s="21"/>
      <c r="C112" s="22"/>
      <c r="D112" s="28"/>
    </row>
    <row r="113" spans="1:4" x14ac:dyDescent="0.3">
      <c r="A113" s="12">
        <v>43525</v>
      </c>
      <c r="B113" s="21"/>
      <c r="C113" s="22"/>
      <c r="D113" s="28"/>
    </row>
    <row r="114" spans="1:4" x14ac:dyDescent="0.3">
      <c r="A114" s="12">
        <v>43556</v>
      </c>
      <c r="B114" s="21"/>
      <c r="C114" s="22"/>
      <c r="D114" s="28"/>
    </row>
    <row r="115" spans="1:4" x14ac:dyDescent="0.3">
      <c r="A115" s="12">
        <v>43586</v>
      </c>
      <c r="B115" s="21"/>
      <c r="C115" s="22"/>
      <c r="D115" s="28"/>
    </row>
    <row r="116" spans="1:4" x14ac:dyDescent="0.3">
      <c r="A116" s="12">
        <v>43617</v>
      </c>
      <c r="B116" s="21"/>
      <c r="C116" s="22"/>
      <c r="D116" s="28"/>
    </row>
    <row r="117" spans="1:4" x14ac:dyDescent="0.3">
      <c r="A117" s="12">
        <v>43647</v>
      </c>
      <c r="B117" s="21"/>
      <c r="C117" s="22"/>
      <c r="D117" s="28"/>
    </row>
    <row r="118" spans="1:4" x14ac:dyDescent="0.3">
      <c r="A118" s="12">
        <v>43678</v>
      </c>
      <c r="B118" s="21"/>
      <c r="C118" s="22"/>
      <c r="D118" s="28"/>
    </row>
    <row r="119" spans="1:4" x14ac:dyDescent="0.3">
      <c r="A119" s="12">
        <v>43709</v>
      </c>
      <c r="B119" s="21"/>
      <c r="C119" s="22"/>
      <c r="D119" s="28"/>
    </row>
    <row r="120" spans="1:4" x14ac:dyDescent="0.3">
      <c r="A120" s="12">
        <v>43739</v>
      </c>
      <c r="B120" s="21"/>
      <c r="C120" s="22"/>
      <c r="D120" s="28"/>
    </row>
    <row r="121" spans="1:4" x14ac:dyDescent="0.3">
      <c r="A121" s="12">
        <v>43770</v>
      </c>
      <c r="B121" s="21"/>
      <c r="C121" s="22"/>
      <c r="D121" s="28"/>
    </row>
    <row r="122" spans="1:4" x14ac:dyDescent="0.3">
      <c r="A122" s="12">
        <v>43800</v>
      </c>
      <c r="B122" s="21"/>
      <c r="C122" s="22"/>
      <c r="D122" s="28"/>
    </row>
    <row r="123" spans="1:4" x14ac:dyDescent="0.3">
      <c r="A123" s="23"/>
      <c r="B123" s="21"/>
      <c r="C123" s="22"/>
      <c r="D123" s="28"/>
    </row>
  </sheetData>
  <mergeCells count="1">
    <mergeCell ref="B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SampleCalculations</vt:lpstr>
      <vt:lpstr>Condensed</vt:lpstr>
      <vt:lpstr>Prices</vt:lpstr>
      <vt:lpstr>Condensed</vt:lpstr>
      <vt:lpstr>Prices</vt:lpstr>
      <vt:lpstr>SampleCalculations!Print_Area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Mykrantz</dc:creator>
  <cp:lastModifiedBy>ATG</cp:lastModifiedBy>
  <cp:lastPrinted>2018-09-06T16:26:24Z</cp:lastPrinted>
  <dcterms:created xsi:type="dcterms:W3CDTF">2015-02-18T15:33:50Z</dcterms:created>
  <dcterms:modified xsi:type="dcterms:W3CDTF">2018-11-26T14:29:48Z</dcterms:modified>
</cp:coreProperties>
</file>